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c-bir-fs01.ecorys.local\leonardo\ErasmusPlus\Impact Assessment\04 PROJECTS\02 - Statistics\01 Stats Reports\2020\Application Results\"/>
    </mc:Choice>
  </mc:AlternateContent>
  <xr:revisionPtr revIDLastSave="0" documentId="13_ncr:1_{855E099B-F5E2-4F00-8EA2-D20740C46A8C}" xr6:coauthVersionLast="47" xr6:coauthVersionMax="47" xr10:uidLastSave="{00000000-0000-0000-0000-000000000000}"/>
  <bookViews>
    <workbookView xWindow="-108" yWindow="-108" windowWidth="23256" windowHeight="12576" tabRatio="787" firstSheet="23" activeTab="36" xr2:uid="{00000000-000D-0000-FFFF-FFFF00000000}"/>
  </bookViews>
  <sheets>
    <sheet name="Contents" sheetId="13" r:id="rId1"/>
    <sheet name="Table 1" sheetId="8" r:id="rId2"/>
    <sheet name="Table 2" sheetId="33" r:id="rId3"/>
    <sheet name="Table 3" sheetId="34" r:id="rId4"/>
    <sheet name="Table 4" sheetId="35" r:id="rId5"/>
    <sheet name="Table 5" sheetId="18" r:id="rId6"/>
    <sheet name="Table 6" sheetId="19" r:id="rId7"/>
    <sheet name="Table 7" sheetId="36" r:id="rId8"/>
    <sheet name="Table 8" sheetId="37" r:id="rId9"/>
    <sheet name="Table 9" sheetId="38" r:id="rId10"/>
    <sheet name="Table 10" sheetId="39" r:id="rId11"/>
    <sheet name="Table 11" sheetId="40" r:id="rId12"/>
    <sheet name="Table 12" sheetId="41" r:id="rId13"/>
    <sheet name="Table 13" sheetId="42" r:id="rId14"/>
    <sheet name="Table 14" sheetId="43" r:id="rId15"/>
    <sheet name="Table 15" sheetId="44" r:id="rId16"/>
    <sheet name="Table 16" sheetId="45" r:id="rId17"/>
    <sheet name="Table 17" sheetId="46" r:id="rId18"/>
    <sheet name="Table 18" sheetId="47" r:id="rId19"/>
    <sheet name="Table 19" sheetId="48" r:id="rId20"/>
    <sheet name="Table 20" sheetId="53" r:id="rId21"/>
    <sheet name="Table 21" sheetId="54" r:id="rId22"/>
    <sheet name="Table 22" sheetId="59" r:id="rId23"/>
    <sheet name="Table 23" sheetId="62" r:id="rId24"/>
    <sheet name="Table 24" sheetId="63" r:id="rId25"/>
    <sheet name="Table 25" sheetId="49" r:id="rId26"/>
    <sheet name="Table 26" sheetId="52" r:id="rId27"/>
    <sheet name="Table 27" sheetId="56" r:id="rId28"/>
    <sheet name="Table 28" sheetId="58" r:id="rId29"/>
    <sheet name="Table 29" sheetId="61" r:id="rId30"/>
    <sheet name="Table 30" sheetId="64" r:id="rId31"/>
    <sheet name="Table 31" sheetId="50" r:id="rId32"/>
    <sheet name="Table 32" sheetId="51" r:id="rId33"/>
    <sheet name="Table 33" sheetId="55" r:id="rId34"/>
    <sheet name="Table 34" sheetId="57" r:id="rId35"/>
    <sheet name="Table 35" sheetId="60" r:id="rId36"/>
    <sheet name="Table 36" sheetId="65" r:id="rId37"/>
  </sheets>
  <definedNames>
    <definedName name="_xlnm.Print_Area" localSheetId="0">Contents!$A$1:$H$11</definedName>
    <definedName name="_xlnm.Print_Area" localSheetId="1">'Table 1'!$A$1:$R$30</definedName>
    <definedName name="_xlnm.Print_Area" localSheetId="10">'Table 10'!$A$1:$R$10</definedName>
    <definedName name="_xlnm.Print_Area" localSheetId="11">'Table 11'!$A$1:$R$50</definedName>
    <definedName name="_xlnm.Print_Area" localSheetId="13">'Table 13'!$A$1:$R$30</definedName>
    <definedName name="_xlnm.Print_Area" localSheetId="14">'Table 14'!$A$1:$R$46</definedName>
    <definedName name="_xlnm.Print_Area" localSheetId="15">'Table 15'!$A$1:$R$38</definedName>
    <definedName name="_xlnm.Print_Area" localSheetId="16">'Table 16'!$A$1:$R$10</definedName>
    <definedName name="_xlnm.Print_Area" localSheetId="17">'Table 17'!$A$1:$R$50</definedName>
    <definedName name="_xlnm.Print_Area" localSheetId="18">'Table 18'!$A$1:$J$50</definedName>
    <definedName name="_xlnm.Print_Area" localSheetId="19">'Table 19'!$A$1:$R$30</definedName>
    <definedName name="_xlnm.Print_Area" localSheetId="2">'Table 2'!$A$1:$R$46</definedName>
    <definedName name="_xlnm.Print_Area" localSheetId="20">'Table 20'!$A$1:$R$46</definedName>
    <definedName name="_xlnm.Print_Area" localSheetId="21">'Table 21'!$A$1:$R$38</definedName>
    <definedName name="_xlnm.Print_Area" localSheetId="22">'Table 22'!$A$1:$R$10</definedName>
    <definedName name="_xlnm.Print_Area" localSheetId="23">'Table 23'!$A$1:$R$50</definedName>
    <definedName name="_xlnm.Print_Area" localSheetId="24">'Table 24'!$A$1:$J$50</definedName>
    <definedName name="_xlnm.Print_Area" localSheetId="25">'Table 25'!$A$1:$R$30</definedName>
    <definedName name="_xlnm.Print_Area" localSheetId="26">'Table 26'!$A$1:$R$46</definedName>
    <definedName name="_xlnm.Print_Area" localSheetId="27">'Table 27'!$A$1:$R$38</definedName>
    <definedName name="_xlnm.Print_Area" localSheetId="28">'Table 28'!$A$1:$R$10</definedName>
    <definedName name="_xlnm.Print_Area" localSheetId="29">'Table 29'!$A$1:$R$51</definedName>
    <definedName name="_xlnm.Print_Area" localSheetId="3">'Table 3'!$A$1:$R$38</definedName>
    <definedName name="_xlnm.Print_Area" localSheetId="30">'Table 30'!$A$1:$J$50</definedName>
    <definedName name="_xlnm.Print_Area" localSheetId="31">'Table 31'!$A$1:$R$39</definedName>
    <definedName name="_xlnm.Print_Area" localSheetId="32">'Table 32'!$A$1:$R$53</definedName>
    <definedName name="_xlnm.Print_Area" localSheetId="33">'Table 33'!$A$1:$R$10</definedName>
    <definedName name="_xlnm.Print_Area" localSheetId="34">'Table 34'!$A$1:$R$10</definedName>
    <definedName name="_xlnm.Print_Area" localSheetId="35">'Table 35'!$A$1:$R$30</definedName>
    <definedName name="_xlnm.Print_Area" localSheetId="36">'Table 36'!$A$1:$J$30</definedName>
    <definedName name="_xlnm.Print_Area" localSheetId="4">'Table 4'!$A$1:$R$10</definedName>
    <definedName name="_xlnm.Print_Area" localSheetId="5">'Table 5'!$A$1:$R$50</definedName>
    <definedName name="_xlnm.Print_Area" localSheetId="6">'Table 6'!$A$1:$J$50</definedName>
    <definedName name="_xlnm.Print_Area" localSheetId="7">'Table 7'!$A$1:$R$30</definedName>
    <definedName name="_xlnm.Print_Area" localSheetId="8">'Table 8'!$A$1:$R$46</definedName>
    <definedName name="_xlnm.Print_Area" localSheetId="9">'Table 9'!$A$1:$R$38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50" l="1"/>
  <c r="Q24" i="50"/>
  <c r="Q25" i="50"/>
  <c r="Q26" i="50"/>
  <c r="Q27" i="50"/>
  <c r="Q28" i="50"/>
  <c r="I11" i="65"/>
  <c r="I20" i="65"/>
  <c r="Q45" i="60"/>
  <c r="P45" i="60"/>
  <c r="Q44" i="60"/>
  <c r="P44" i="60"/>
  <c r="Q43" i="60"/>
  <c r="P43" i="60"/>
  <c r="Q42" i="60"/>
  <c r="P42" i="60"/>
  <c r="Q41" i="60"/>
  <c r="P41" i="60"/>
  <c r="Q40" i="60"/>
  <c r="P40" i="60"/>
  <c r="O30" i="60"/>
  <c r="O86" i="55"/>
  <c r="P85" i="55" s="1"/>
  <c r="Q84" i="55"/>
  <c r="Q82" i="55"/>
  <c r="O82" i="55"/>
  <c r="Q80" i="55"/>
  <c r="O78" i="55"/>
  <c r="P78" i="55" s="1"/>
  <c r="Q76" i="55"/>
  <c r="Q71" i="55"/>
  <c r="O73" i="55"/>
  <c r="O69" i="55"/>
  <c r="Q69" i="55" s="1"/>
  <c r="Q67" i="55"/>
  <c r="P65" i="55"/>
  <c r="Q63" i="55"/>
  <c r="O61" i="55"/>
  <c r="Q61" i="55" s="1"/>
  <c r="Q59" i="55"/>
  <c r="Q54" i="55"/>
  <c r="O52" i="51"/>
  <c r="O51" i="51"/>
  <c r="O30" i="49"/>
  <c r="O28" i="49"/>
  <c r="O26" i="49"/>
  <c r="O24" i="49"/>
  <c r="O22" i="49"/>
  <c r="O20" i="49"/>
  <c r="O18" i="49"/>
  <c r="O16" i="49"/>
  <c r="O14" i="49"/>
  <c r="O12" i="49"/>
  <c r="I48" i="64"/>
  <c r="J48" i="64" s="1"/>
  <c r="I44" i="64"/>
  <c r="J44" i="64" s="1"/>
  <c r="J47" i="64"/>
  <c r="I46" i="64"/>
  <c r="J46" i="64" s="1"/>
  <c r="I45" i="64"/>
  <c r="J45" i="64" s="1"/>
  <c r="O34" i="61"/>
  <c r="O30" i="61"/>
  <c r="Q48" i="61"/>
  <c r="Q47" i="61"/>
  <c r="Q46" i="61"/>
  <c r="Q45" i="61"/>
  <c r="Q44" i="61"/>
  <c r="Q43" i="61"/>
  <c r="O10" i="56"/>
  <c r="O8" i="56"/>
  <c r="O72" i="56"/>
  <c r="P70" i="56" s="1"/>
  <c r="Q70" i="56"/>
  <c r="O68" i="56"/>
  <c r="Q68" i="56" s="1"/>
  <c r="Q66" i="56"/>
  <c r="O64" i="56"/>
  <c r="Q64" i="56" s="1"/>
  <c r="Q62" i="56"/>
  <c r="O58" i="56"/>
  <c r="O57" i="56"/>
  <c r="O55" i="56"/>
  <c r="P54" i="56" s="1"/>
  <c r="Q53" i="56"/>
  <c r="O51" i="56"/>
  <c r="Q51" i="56" s="1"/>
  <c r="Q49" i="56"/>
  <c r="O47" i="56"/>
  <c r="Q45" i="56"/>
  <c r="O41" i="56"/>
  <c r="O40" i="56"/>
  <c r="Q40" i="56" s="1"/>
  <c r="O37" i="52"/>
  <c r="O36" i="52"/>
  <c r="O30" i="48"/>
  <c r="O28" i="48"/>
  <c r="O26" i="48"/>
  <c r="O24" i="48"/>
  <c r="O22" i="48"/>
  <c r="O20" i="48"/>
  <c r="O18" i="48"/>
  <c r="O16" i="48"/>
  <c r="O14" i="48"/>
  <c r="O12" i="48"/>
  <c r="J44" i="63"/>
  <c r="I43" i="63"/>
  <c r="J43" i="63" s="1"/>
  <c r="J48" i="63"/>
  <c r="I47" i="63"/>
  <c r="J47" i="63" s="1"/>
  <c r="I46" i="63"/>
  <c r="J46" i="63"/>
  <c r="I45" i="63"/>
  <c r="J45" i="63" s="1"/>
  <c r="Q81" i="55" l="1"/>
  <c r="Q60" i="55"/>
  <c r="P68" i="55"/>
  <c r="P84" i="55"/>
  <c r="P86" i="55"/>
  <c r="Q86" i="55"/>
  <c r="R86" i="55" s="1"/>
  <c r="R67" i="55"/>
  <c r="R69" i="55"/>
  <c r="Q68" i="55"/>
  <c r="R68" i="55" s="1"/>
  <c r="Q73" i="55"/>
  <c r="P71" i="55"/>
  <c r="P73" i="55"/>
  <c r="P72" i="55"/>
  <c r="P69" i="55"/>
  <c r="P63" i="55"/>
  <c r="P67" i="55"/>
  <c r="Q78" i="55"/>
  <c r="Q77" i="55" s="1"/>
  <c r="P64" i="55"/>
  <c r="P77" i="55"/>
  <c r="Q65" i="55"/>
  <c r="P76" i="55"/>
  <c r="Q67" i="56"/>
  <c r="O59" i="56"/>
  <c r="P58" i="56" s="1"/>
  <c r="P63" i="56"/>
  <c r="Q50" i="56"/>
  <c r="R50" i="56" s="1"/>
  <c r="P50" i="56"/>
  <c r="Q55" i="56"/>
  <c r="R53" i="56" s="1"/>
  <c r="P53" i="56"/>
  <c r="P55" i="56"/>
  <c r="Q59" i="56"/>
  <c r="R51" i="56"/>
  <c r="R49" i="56"/>
  <c r="Q63" i="56"/>
  <c r="R63" i="56" s="1"/>
  <c r="R64" i="56"/>
  <c r="R62" i="56"/>
  <c r="O42" i="56"/>
  <c r="P72" i="56"/>
  <c r="Q72" i="56"/>
  <c r="Q47" i="56"/>
  <c r="Q57" i="56"/>
  <c r="P51" i="56"/>
  <c r="P64" i="56"/>
  <c r="P71" i="56"/>
  <c r="R55" i="56"/>
  <c r="P49" i="56"/>
  <c r="P62" i="56"/>
  <c r="O20" i="62"/>
  <c r="O19" i="62"/>
  <c r="O18" i="62"/>
  <c r="O17" i="62"/>
  <c r="O16" i="62"/>
  <c r="O34" i="62"/>
  <c r="O30" i="62"/>
  <c r="Q48" i="62"/>
  <c r="Q47" i="62"/>
  <c r="Q46" i="62"/>
  <c r="Q45" i="62"/>
  <c r="Q44" i="62"/>
  <c r="Q43" i="62"/>
  <c r="O10" i="54"/>
  <c r="O8" i="54"/>
  <c r="O47" i="54"/>
  <c r="P46" i="54" s="1"/>
  <c r="O72" i="54"/>
  <c r="P71" i="54" s="1"/>
  <c r="Q70" i="54"/>
  <c r="O68" i="54"/>
  <c r="Q68" i="54" s="1"/>
  <c r="Q66" i="54"/>
  <c r="O64" i="54"/>
  <c r="P62" i="54" s="1"/>
  <c r="Q62" i="54"/>
  <c r="O58" i="54"/>
  <c r="O57" i="54"/>
  <c r="O55" i="54"/>
  <c r="Q55" i="54" s="1"/>
  <c r="Q53" i="54"/>
  <c r="O51" i="54"/>
  <c r="P49" i="54" s="1"/>
  <c r="Q49" i="54"/>
  <c r="Q45" i="54"/>
  <c r="O41" i="54"/>
  <c r="O40" i="54"/>
  <c r="Q40" i="54" s="1"/>
  <c r="O37" i="53"/>
  <c r="O36" i="53"/>
  <c r="O30" i="42"/>
  <c r="O28" i="42"/>
  <c r="O26" i="42"/>
  <c r="O24" i="42"/>
  <c r="O22" i="42"/>
  <c r="O20" i="42"/>
  <c r="O18" i="42"/>
  <c r="O16" i="42"/>
  <c r="O14" i="42"/>
  <c r="O12" i="42"/>
  <c r="J44" i="47"/>
  <c r="J43" i="47"/>
  <c r="J48" i="47"/>
  <c r="I47" i="47"/>
  <c r="J47" i="47" s="1"/>
  <c r="I46" i="47"/>
  <c r="J46" i="47" s="1"/>
  <c r="I45" i="47"/>
  <c r="J45" i="47" s="1"/>
  <c r="O20" i="46"/>
  <c r="O19" i="46"/>
  <c r="O18" i="46"/>
  <c r="O17" i="46"/>
  <c r="O16" i="46"/>
  <c r="O34" i="40"/>
  <c r="O34" i="18"/>
  <c r="O34" i="46"/>
  <c r="Q48" i="46"/>
  <c r="Q47" i="46"/>
  <c r="Q46" i="46"/>
  <c r="Q45" i="46"/>
  <c r="Q44" i="46"/>
  <c r="Q43" i="46"/>
  <c r="O10" i="38"/>
  <c r="O8" i="38"/>
  <c r="O8" i="44"/>
  <c r="O58" i="44"/>
  <c r="O41" i="44"/>
  <c r="O57" i="44"/>
  <c r="O40" i="44"/>
  <c r="Q40" i="44" s="1"/>
  <c r="O55" i="44"/>
  <c r="P55" i="44" s="1"/>
  <c r="O51" i="44"/>
  <c r="Q51" i="44" s="1"/>
  <c r="R51" i="44" s="1"/>
  <c r="O47" i="44"/>
  <c r="P46" i="44" s="1"/>
  <c r="O72" i="44"/>
  <c r="P71" i="44" s="1"/>
  <c r="Q70" i="44"/>
  <c r="O68" i="44"/>
  <c r="P68" i="44" s="1"/>
  <c r="Q66" i="44"/>
  <c r="O64" i="44"/>
  <c r="Q64" i="44" s="1"/>
  <c r="Q62" i="44"/>
  <c r="Q53" i="44"/>
  <c r="Q49" i="44"/>
  <c r="Q45" i="44"/>
  <c r="O30" i="36"/>
  <c r="O28" i="36"/>
  <c r="O26" i="36"/>
  <c r="O24" i="36"/>
  <c r="O22" i="36"/>
  <c r="O20" i="36"/>
  <c r="O18" i="36"/>
  <c r="O16" i="36"/>
  <c r="O14" i="36"/>
  <c r="O12" i="36"/>
  <c r="J30" i="41"/>
  <c r="J44" i="41"/>
  <c r="J45" i="41"/>
  <c r="J46" i="41"/>
  <c r="J47" i="41"/>
  <c r="J48" i="41"/>
  <c r="J43" i="41"/>
  <c r="J38" i="41"/>
  <c r="I48" i="41"/>
  <c r="I47" i="41"/>
  <c r="I46" i="41"/>
  <c r="I43" i="41"/>
  <c r="I44" i="41"/>
  <c r="I45" i="41"/>
  <c r="O20" i="40"/>
  <c r="O19" i="40"/>
  <c r="O18" i="40"/>
  <c r="O17" i="40"/>
  <c r="O16" i="40"/>
  <c r="Q48" i="40"/>
  <c r="Q47" i="40"/>
  <c r="Q46" i="40"/>
  <c r="Q45" i="40"/>
  <c r="Q44" i="40"/>
  <c r="Q43" i="40"/>
  <c r="E39" i="19"/>
  <c r="F39" i="19"/>
  <c r="J39" i="19"/>
  <c r="D39" i="19"/>
  <c r="D38" i="19"/>
  <c r="C39" i="19"/>
  <c r="R84" i="55" l="1"/>
  <c r="Q85" i="55"/>
  <c r="R85" i="55" s="1"/>
  <c r="P55" i="55"/>
  <c r="Q56" i="55"/>
  <c r="P56" i="55"/>
  <c r="P54" i="55"/>
  <c r="R63" i="55"/>
  <c r="R65" i="55"/>
  <c r="R73" i="55"/>
  <c r="R71" i="55"/>
  <c r="Q64" i="55"/>
  <c r="R64" i="55" s="1"/>
  <c r="R76" i="55"/>
  <c r="R78" i="55"/>
  <c r="R77" i="55"/>
  <c r="Q72" i="55"/>
  <c r="R72" i="55" s="1"/>
  <c r="P57" i="56"/>
  <c r="P59" i="56"/>
  <c r="Q58" i="56"/>
  <c r="R58" i="56" s="1"/>
  <c r="Q54" i="56"/>
  <c r="R54" i="56" s="1"/>
  <c r="R72" i="56"/>
  <c r="R70" i="56"/>
  <c r="P40" i="56"/>
  <c r="P41" i="56"/>
  <c r="Q42" i="56"/>
  <c r="P42" i="56"/>
  <c r="Q46" i="56"/>
  <c r="Q71" i="56"/>
  <c r="R71" i="56" s="1"/>
  <c r="R59" i="56"/>
  <c r="R57" i="56"/>
  <c r="Q72" i="54"/>
  <c r="R70" i="54" s="1"/>
  <c r="P70" i="54"/>
  <c r="P72" i="54"/>
  <c r="O59" i="54"/>
  <c r="Q59" i="54" s="1"/>
  <c r="P67" i="54"/>
  <c r="P63" i="54"/>
  <c r="P54" i="54"/>
  <c r="P50" i="54"/>
  <c r="O42" i="54"/>
  <c r="P41" i="54" s="1"/>
  <c r="Q54" i="54"/>
  <c r="R54" i="54" s="1"/>
  <c r="Q67" i="54"/>
  <c r="R67" i="54" s="1"/>
  <c r="R55" i="54"/>
  <c r="R53" i="54"/>
  <c r="R66" i="54"/>
  <c r="R68" i="54"/>
  <c r="Q47" i="54"/>
  <c r="Q57" i="54"/>
  <c r="P51" i="54"/>
  <c r="P64" i="54"/>
  <c r="P45" i="54"/>
  <c r="P47" i="54"/>
  <c r="Q51" i="54"/>
  <c r="Q64" i="54"/>
  <c r="P55" i="54"/>
  <c r="P68" i="54"/>
  <c r="P53" i="54"/>
  <c r="P66" i="54"/>
  <c r="O59" i="44"/>
  <c r="P58" i="44" s="1"/>
  <c r="O42" i="44"/>
  <c r="Q57" i="44"/>
  <c r="Q72" i="44"/>
  <c r="R72" i="44" s="1"/>
  <c r="P72" i="44"/>
  <c r="P70" i="44"/>
  <c r="Q68" i="44"/>
  <c r="R68" i="44" s="1"/>
  <c r="P67" i="44"/>
  <c r="P66" i="44"/>
  <c r="P64" i="44"/>
  <c r="P62" i="44"/>
  <c r="P63" i="44"/>
  <c r="R64" i="44"/>
  <c r="Q63" i="44"/>
  <c r="R63" i="44" s="1"/>
  <c r="R62" i="44"/>
  <c r="P51" i="44"/>
  <c r="Q55" i="44"/>
  <c r="R55" i="44" s="1"/>
  <c r="P53" i="44"/>
  <c r="Q50" i="44"/>
  <c r="R50" i="44" s="1"/>
  <c r="P50" i="44"/>
  <c r="R49" i="44"/>
  <c r="P49" i="44"/>
  <c r="Q47" i="44"/>
  <c r="P47" i="44"/>
  <c r="P45" i="44"/>
  <c r="P54" i="44"/>
  <c r="C38" i="19"/>
  <c r="O20" i="18"/>
  <c r="O19" i="18"/>
  <c r="O18" i="18"/>
  <c r="O17" i="18"/>
  <c r="O16" i="18"/>
  <c r="Q48" i="18"/>
  <c r="Q47" i="18"/>
  <c r="Q46" i="18"/>
  <c r="Q45" i="18"/>
  <c r="Q44" i="18"/>
  <c r="Q43" i="18"/>
  <c r="M18" i="18"/>
  <c r="J39" i="18"/>
  <c r="H39" i="18"/>
  <c r="F39" i="18"/>
  <c r="D39" i="18"/>
  <c r="Q39" i="18"/>
  <c r="I40" i="19"/>
  <c r="H40" i="19"/>
  <c r="G40" i="19"/>
  <c r="R56" i="55" l="1"/>
  <c r="R54" i="55"/>
  <c r="Q55" i="55"/>
  <c r="R55" i="55" s="1"/>
  <c r="R40" i="56"/>
  <c r="R42" i="56"/>
  <c r="Q41" i="56"/>
  <c r="R41" i="56" s="1"/>
  <c r="R72" i="54"/>
  <c r="Q71" i="54"/>
  <c r="R71" i="54" s="1"/>
  <c r="P59" i="54"/>
  <c r="P58" i="54"/>
  <c r="P57" i="54"/>
  <c r="Q58" i="54"/>
  <c r="R58" i="54" s="1"/>
  <c r="Q42" i="54"/>
  <c r="Q41" i="54" s="1"/>
  <c r="R41" i="54" s="1"/>
  <c r="P40" i="54"/>
  <c r="P42" i="54"/>
  <c r="R62" i="54"/>
  <c r="R64" i="54"/>
  <c r="Q63" i="54"/>
  <c r="R63" i="54" s="1"/>
  <c r="R59" i="54"/>
  <c r="R57" i="54"/>
  <c r="Q46" i="54"/>
  <c r="R46" i="54" s="1"/>
  <c r="R45" i="54"/>
  <c r="R47" i="54"/>
  <c r="R49" i="54"/>
  <c r="R51" i="54"/>
  <c r="Q50" i="54"/>
  <c r="R50" i="54" s="1"/>
  <c r="P41" i="44"/>
  <c r="O10" i="44"/>
  <c r="O9" i="44" s="1"/>
  <c r="Q59" i="44"/>
  <c r="Q58" i="44" s="1"/>
  <c r="R58" i="44" s="1"/>
  <c r="R66" i="44"/>
  <c r="P59" i="44"/>
  <c r="P57" i="44"/>
  <c r="Q42" i="44"/>
  <c r="R42" i="44" s="1"/>
  <c r="P42" i="44"/>
  <c r="P40" i="44"/>
  <c r="R70" i="44"/>
  <c r="Q71" i="44"/>
  <c r="R71" i="44" s="1"/>
  <c r="Q67" i="44"/>
  <c r="R67" i="44" s="1"/>
  <c r="R53" i="44"/>
  <c r="Q54" i="44"/>
  <c r="R54" i="44" s="1"/>
  <c r="R47" i="44"/>
  <c r="Q46" i="44"/>
  <c r="R46" i="44" s="1"/>
  <c r="R45" i="44"/>
  <c r="O30" i="40"/>
  <c r="O24" i="40"/>
  <c r="O64" i="38"/>
  <c r="P63" i="38" s="1"/>
  <c r="O72" i="38"/>
  <c r="P72" i="38" s="1"/>
  <c r="Q70" i="38"/>
  <c r="O68" i="38"/>
  <c r="P67" i="38" s="1"/>
  <c r="Q66" i="38"/>
  <c r="Q62" i="38"/>
  <c r="O59" i="38"/>
  <c r="P59" i="38" s="1"/>
  <c r="Q57" i="38"/>
  <c r="O55" i="38"/>
  <c r="P55" i="38" s="1"/>
  <c r="Q53" i="38"/>
  <c r="O51" i="38"/>
  <c r="P50" i="38" s="1"/>
  <c r="Q49" i="38"/>
  <c r="Q47" i="38"/>
  <c r="O47" i="38"/>
  <c r="P46" i="38" s="1"/>
  <c r="Q45" i="38"/>
  <c r="O42" i="38"/>
  <c r="P42" i="38" s="1"/>
  <c r="Q40" i="38"/>
  <c r="O37" i="37"/>
  <c r="O36" i="37"/>
  <c r="O24" i="8"/>
  <c r="O20" i="8"/>
  <c r="O16" i="8"/>
  <c r="O12" i="8"/>
  <c r="Q66" i="34"/>
  <c r="Q49" i="34"/>
  <c r="O72" i="34"/>
  <c r="P72" i="34" s="1"/>
  <c r="Q70" i="34"/>
  <c r="O68" i="34"/>
  <c r="P68" i="34" s="1"/>
  <c r="O64" i="34"/>
  <c r="P64" i="34" s="1"/>
  <c r="Q62" i="34"/>
  <c r="O55" i="34"/>
  <c r="Q55" i="34" s="1"/>
  <c r="P49" i="34"/>
  <c r="P45" i="34"/>
  <c r="O51" i="34"/>
  <c r="Q51" i="34" s="1"/>
  <c r="R51" i="34" s="1"/>
  <c r="O47" i="34"/>
  <c r="P46" i="34" s="1"/>
  <c r="Q42" i="34"/>
  <c r="R42" i="34" s="1"/>
  <c r="O42" i="34"/>
  <c r="P42" i="34" s="1"/>
  <c r="P41" i="34"/>
  <c r="Q40" i="34"/>
  <c r="Q53" i="34"/>
  <c r="O30" i="18"/>
  <c r="R40" i="54" l="1"/>
  <c r="R42" i="54"/>
  <c r="R59" i="44"/>
  <c r="R57" i="44"/>
  <c r="Q41" i="44"/>
  <c r="R41" i="44" s="1"/>
  <c r="R40" i="44"/>
  <c r="Q72" i="38"/>
  <c r="R72" i="38" s="1"/>
  <c r="P70" i="38"/>
  <c r="P71" i="38"/>
  <c r="Q64" i="38"/>
  <c r="Q63" i="38" s="1"/>
  <c r="R63" i="38" s="1"/>
  <c r="P64" i="38"/>
  <c r="P62" i="38"/>
  <c r="P58" i="38"/>
  <c r="Q55" i="38"/>
  <c r="R55" i="38" s="1"/>
  <c r="P53" i="38"/>
  <c r="P54" i="38"/>
  <c r="P47" i="38"/>
  <c r="P45" i="38"/>
  <c r="Q46" i="38"/>
  <c r="P41" i="38"/>
  <c r="R46" i="38"/>
  <c r="P40" i="38"/>
  <c r="Q42" i="38"/>
  <c r="Q41" i="38" s="1"/>
  <c r="P57" i="38"/>
  <c r="Q59" i="38"/>
  <c r="Q58" i="38" s="1"/>
  <c r="R45" i="38"/>
  <c r="P49" i="38"/>
  <c r="Q51" i="38"/>
  <c r="P66" i="38"/>
  <c r="Q68" i="38"/>
  <c r="R47" i="38"/>
  <c r="P68" i="38"/>
  <c r="P51" i="38"/>
  <c r="P50" i="34"/>
  <c r="Q50" i="34"/>
  <c r="P51" i="34"/>
  <c r="Q68" i="34"/>
  <c r="R68" i="34" s="1"/>
  <c r="P70" i="34"/>
  <c r="Q72" i="34"/>
  <c r="P66" i="34"/>
  <c r="Q67" i="34"/>
  <c r="R49" i="34"/>
  <c r="R50" i="34"/>
  <c r="Q64" i="34"/>
  <c r="Q63" i="34" s="1"/>
  <c r="P71" i="34"/>
  <c r="P63" i="34"/>
  <c r="P67" i="34"/>
  <c r="P62" i="34"/>
  <c r="P40" i="34"/>
  <c r="Q41" i="34"/>
  <c r="R41" i="34" s="1"/>
  <c r="R40" i="34"/>
  <c r="Q54" i="34"/>
  <c r="R54" i="34" s="1"/>
  <c r="R55" i="34"/>
  <c r="R53" i="34"/>
  <c r="P54" i="34"/>
  <c r="P55" i="34"/>
  <c r="P53" i="34"/>
  <c r="O12" i="18"/>
  <c r="O10" i="33"/>
  <c r="O8" i="34"/>
  <c r="O59" i="34"/>
  <c r="P58" i="34" s="1"/>
  <c r="Q57" i="34"/>
  <c r="Q45" i="34"/>
  <c r="O37" i="33"/>
  <c r="O36" i="33"/>
  <c r="M30" i="56"/>
  <c r="M30" i="54"/>
  <c r="M30" i="44"/>
  <c r="M30" i="38"/>
  <c r="M30" i="34"/>
  <c r="I40" i="64"/>
  <c r="I38" i="64"/>
  <c r="I36" i="64"/>
  <c r="O8" i="49"/>
  <c r="P26" i="49"/>
  <c r="P24" i="49"/>
  <c r="O25" i="49"/>
  <c r="P25" i="49" s="1"/>
  <c r="P22" i="49"/>
  <c r="P20" i="49"/>
  <c r="O21" i="49"/>
  <c r="P21" i="49" s="1"/>
  <c r="P18" i="49"/>
  <c r="P16" i="49"/>
  <c r="O17" i="49"/>
  <c r="P17" i="49" s="1"/>
  <c r="P14" i="49"/>
  <c r="P12" i="49"/>
  <c r="O13" i="49"/>
  <c r="P13" i="49" s="1"/>
  <c r="O20" i="61"/>
  <c r="O19" i="61"/>
  <c r="I19" i="64" s="1"/>
  <c r="O18" i="61"/>
  <c r="I18" i="64" s="1"/>
  <c r="O17" i="61"/>
  <c r="I17" i="64" s="1"/>
  <c r="O16" i="61"/>
  <c r="I16" i="64" s="1"/>
  <c r="O12" i="61"/>
  <c r="P10" i="56"/>
  <c r="P8" i="56"/>
  <c r="O9" i="56"/>
  <c r="P9" i="56" s="1"/>
  <c r="P30" i="56"/>
  <c r="P29" i="56"/>
  <c r="P28" i="56"/>
  <c r="O30" i="56"/>
  <c r="P38" i="56"/>
  <c r="P37" i="56"/>
  <c r="P36" i="56"/>
  <c r="O38" i="56"/>
  <c r="P22" i="56"/>
  <c r="P21" i="56"/>
  <c r="P20" i="56"/>
  <c r="P14" i="56"/>
  <c r="P13" i="56"/>
  <c r="P12" i="56"/>
  <c r="O14" i="56"/>
  <c r="O22" i="56"/>
  <c r="I42" i="63"/>
  <c r="I41" i="63"/>
  <c r="I40" i="63"/>
  <c r="I38" i="63"/>
  <c r="I37" i="63"/>
  <c r="I36" i="63"/>
  <c r="I19" i="63"/>
  <c r="I18" i="63"/>
  <c r="I17" i="63"/>
  <c r="I16" i="63"/>
  <c r="O12" i="62"/>
  <c r="O8" i="48"/>
  <c r="P26" i="48"/>
  <c r="P24" i="48"/>
  <c r="O25" i="48"/>
  <c r="P25" i="48" s="1"/>
  <c r="P22" i="48"/>
  <c r="P20" i="48"/>
  <c r="O21" i="48"/>
  <c r="P21" i="48" s="1"/>
  <c r="P18" i="48"/>
  <c r="P16" i="48"/>
  <c r="O17" i="48"/>
  <c r="P17" i="48" s="1"/>
  <c r="P14" i="48"/>
  <c r="P12" i="48"/>
  <c r="O13" i="48"/>
  <c r="P13" i="48" s="1"/>
  <c r="P10" i="54"/>
  <c r="P8" i="54"/>
  <c r="O9" i="54"/>
  <c r="P9" i="54" s="1"/>
  <c r="P30" i="54"/>
  <c r="P29" i="54"/>
  <c r="P28" i="54"/>
  <c r="O30" i="54"/>
  <c r="P38" i="54"/>
  <c r="P37" i="54"/>
  <c r="P36" i="54"/>
  <c r="P34" i="54"/>
  <c r="P33" i="54"/>
  <c r="P32" i="54"/>
  <c r="O38" i="54"/>
  <c r="O34" i="54"/>
  <c r="P14" i="54"/>
  <c r="P13" i="54"/>
  <c r="P12" i="54"/>
  <c r="O14" i="54"/>
  <c r="P18" i="54"/>
  <c r="P17" i="54"/>
  <c r="P16" i="54"/>
  <c r="O18" i="54"/>
  <c r="P22" i="54"/>
  <c r="P21" i="54"/>
  <c r="P20" i="54"/>
  <c r="O22" i="54"/>
  <c r="I42" i="47"/>
  <c r="I41" i="47"/>
  <c r="I40" i="47"/>
  <c r="I38" i="47"/>
  <c r="I36" i="47"/>
  <c r="I37" i="47"/>
  <c r="I18" i="47"/>
  <c r="I19" i="47"/>
  <c r="I17" i="47"/>
  <c r="I16" i="47"/>
  <c r="O12" i="46"/>
  <c r="P26" i="42"/>
  <c r="P24" i="42"/>
  <c r="O25" i="42"/>
  <c r="P25" i="42" s="1"/>
  <c r="P22" i="42"/>
  <c r="P20" i="42"/>
  <c r="O21" i="42"/>
  <c r="P21" i="42" s="1"/>
  <c r="P18" i="42"/>
  <c r="P16" i="42"/>
  <c r="O17" i="42"/>
  <c r="P17" i="42" s="1"/>
  <c r="P14" i="42"/>
  <c r="P12" i="42"/>
  <c r="O13" i="42"/>
  <c r="P13" i="42" s="1"/>
  <c r="P30" i="44"/>
  <c r="P29" i="44"/>
  <c r="P28" i="44"/>
  <c r="O30" i="44"/>
  <c r="P38" i="44"/>
  <c r="P37" i="44"/>
  <c r="P36" i="44"/>
  <c r="O38" i="44"/>
  <c r="P34" i="44"/>
  <c r="P33" i="44"/>
  <c r="P32" i="44"/>
  <c r="O34" i="44"/>
  <c r="P12" i="44"/>
  <c r="P13" i="44"/>
  <c r="P14" i="44"/>
  <c r="O14" i="44"/>
  <c r="P18" i="44"/>
  <c r="P17" i="44"/>
  <c r="P16" i="44"/>
  <c r="O18" i="44"/>
  <c r="P22" i="44"/>
  <c r="P21" i="44"/>
  <c r="P20" i="44"/>
  <c r="O22" i="44"/>
  <c r="I42" i="41"/>
  <c r="I41" i="41"/>
  <c r="I40" i="41"/>
  <c r="I38" i="41"/>
  <c r="I37" i="41"/>
  <c r="I36" i="41"/>
  <c r="I19" i="41"/>
  <c r="I18" i="41"/>
  <c r="I17" i="41"/>
  <c r="I16" i="41"/>
  <c r="O12" i="40"/>
  <c r="O8" i="36"/>
  <c r="P26" i="36"/>
  <c r="P24" i="36"/>
  <c r="O25" i="36"/>
  <c r="P25" i="36" s="1"/>
  <c r="P22" i="36"/>
  <c r="P20" i="36"/>
  <c r="O21" i="36"/>
  <c r="P21" i="36" s="1"/>
  <c r="P14" i="36"/>
  <c r="P12" i="36"/>
  <c r="O13" i="36"/>
  <c r="P13" i="36" s="1"/>
  <c r="P38" i="38"/>
  <c r="P37" i="38"/>
  <c r="P36" i="38"/>
  <c r="P34" i="38"/>
  <c r="P33" i="38"/>
  <c r="P32" i="38"/>
  <c r="P30" i="38"/>
  <c r="P22" i="38"/>
  <c r="P21" i="38"/>
  <c r="P20" i="38"/>
  <c r="P18" i="38"/>
  <c r="P17" i="38"/>
  <c r="P16" i="38"/>
  <c r="P14" i="38"/>
  <c r="P13" i="38"/>
  <c r="P12" i="38"/>
  <c r="P10" i="38"/>
  <c r="P9" i="38"/>
  <c r="P8" i="38"/>
  <c r="O9" i="38"/>
  <c r="O30" i="38"/>
  <c r="O38" i="38"/>
  <c r="O34" i="38"/>
  <c r="O14" i="38"/>
  <c r="O18" i="38"/>
  <c r="O22" i="38"/>
  <c r="I42" i="19"/>
  <c r="I41" i="19"/>
  <c r="I38" i="19"/>
  <c r="I37" i="19"/>
  <c r="I36" i="19"/>
  <c r="I16" i="19"/>
  <c r="I17" i="19"/>
  <c r="I18" i="19"/>
  <c r="I19" i="19"/>
  <c r="O28" i="8"/>
  <c r="O30" i="34"/>
  <c r="P29" i="34" s="1"/>
  <c r="O38" i="34"/>
  <c r="P38" i="34" s="1"/>
  <c r="O34" i="34"/>
  <c r="O14" i="34"/>
  <c r="O18" i="34"/>
  <c r="O22" i="34"/>
  <c r="P14" i="50"/>
  <c r="O39" i="50"/>
  <c r="P39" i="50" s="1"/>
  <c r="P12" i="50"/>
  <c r="O13" i="50"/>
  <c r="P13" i="50" s="1"/>
  <c r="O12" i="50"/>
  <c r="O38" i="50"/>
  <c r="O37" i="50"/>
  <c r="O8" i="50" s="1"/>
  <c r="I30" i="65"/>
  <c r="I24" i="65"/>
  <c r="O20" i="60"/>
  <c r="O16" i="60"/>
  <c r="O22" i="60"/>
  <c r="O11" i="60" s="1"/>
  <c r="P30" i="60" s="1"/>
  <c r="P14" i="51"/>
  <c r="P12" i="51"/>
  <c r="O10" i="51"/>
  <c r="P8" i="51" s="1"/>
  <c r="O53" i="51"/>
  <c r="P52" i="51" s="1"/>
  <c r="O14" i="51"/>
  <c r="I30" i="64"/>
  <c r="I29" i="64"/>
  <c r="I28" i="64"/>
  <c r="I26" i="64"/>
  <c r="I25" i="64"/>
  <c r="I24" i="64"/>
  <c r="O22" i="61"/>
  <c r="O11" i="61" s="1"/>
  <c r="P28" i="61" s="1"/>
  <c r="P34" i="52"/>
  <c r="P33" i="52"/>
  <c r="P32" i="52"/>
  <c r="P30" i="52"/>
  <c r="P29" i="52"/>
  <c r="P28" i="52"/>
  <c r="P22" i="52"/>
  <c r="P21" i="52"/>
  <c r="P20" i="52"/>
  <c r="P18" i="52"/>
  <c r="P17" i="52"/>
  <c r="P16" i="52"/>
  <c r="P14" i="52"/>
  <c r="P13" i="52"/>
  <c r="P12" i="52"/>
  <c r="O10" i="52"/>
  <c r="O9" i="52" s="1"/>
  <c r="O8" i="52"/>
  <c r="O18" i="52"/>
  <c r="O38" i="52"/>
  <c r="P38" i="52" s="1"/>
  <c r="O34" i="52"/>
  <c r="O14" i="52"/>
  <c r="O22" i="52"/>
  <c r="O30" i="52"/>
  <c r="I30" i="63"/>
  <c r="I29" i="63"/>
  <c r="I28" i="63"/>
  <c r="I27" i="63"/>
  <c r="I26" i="63"/>
  <c r="I25" i="63"/>
  <c r="I24" i="63"/>
  <c r="O22" i="62"/>
  <c r="O11" i="62" s="1"/>
  <c r="P34" i="53"/>
  <c r="P33" i="53"/>
  <c r="P32" i="53"/>
  <c r="P30" i="53"/>
  <c r="P29" i="53"/>
  <c r="P28" i="53"/>
  <c r="P26" i="53"/>
  <c r="P25" i="53"/>
  <c r="P24" i="53"/>
  <c r="P22" i="53"/>
  <c r="P21" i="53"/>
  <c r="P20" i="53"/>
  <c r="P18" i="53"/>
  <c r="P17" i="53"/>
  <c r="P16" i="53"/>
  <c r="P14" i="53"/>
  <c r="P13" i="53"/>
  <c r="P12" i="53"/>
  <c r="O8" i="53"/>
  <c r="O26" i="53"/>
  <c r="O18" i="53"/>
  <c r="O38" i="53"/>
  <c r="P38" i="53" s="1"/>
  <c r="O34" i="53"/>
  <c r="O14" i="53"/>
  <c r="O22" i="53"/>
  <c r="O30" i="53"/>
  <c r="I29" i="47"/>
  <c r="I28" i="47"/>
  <c r="I27" i="47"/>
  <c r="I26" i="47"/>
  <c r="I24" i="47"/>
  <c r="O22" i="46"/>
  <c r="O11" i="46" s="1"/>
  <c r="P37" i="43"/>
  <c r="P34" i="43"/>
  <c r="P33" i="43"/>
  <c r="P32" i="43"/>
  <c r="P30" i="43"/>
  <c r="P29" i="43"/>
  <c r="P28" i="43"/>
  <c r="P26" i="43"/>
  <c r="P25" i="43"/>
  <c r="P24" i="43"/>
  <c r="P22" i="43"/>
  <c r="P21" i="43"/>
  <c r="P20" i="43"/>
  <c r="P18" i="43"/>
  <c r="P17" i="43"/>
  <c r="P16" i="43"/>
  <c r="P14" i="43"/>
  <c r="P13" i="43"/>
  <c r="P12" i="43"/>
  <c r="O8" i="43"/>
  <c r="O26" i="43"/>
  <c r="O18" i="43"/>
  <c r="O38" i="43"/>
  <c r="O34" i="43"/>
  <c r="O14" i="43"/>
  <c r="O22" i="43"/>
  <c r="O30" i="43"/>
  <c r="I30" i="41"/>
  <c r="I29" i="41"/>
  <c r="I28" i="41"/>
  <c r="I27" i="41"/>
  <c r="I26" i="41"/>
  <c r="I25" i="41"/>
  <c r="I24" i="41"/>
  <c r="O22" i="40"/>
  <c r="P34" i="37"/>
  <c r="P33" i="37"/>
  <c r="P32" i="37"/>
  <c r="P30" i="37"/>
  <c r="P29" i="37"/>
  <c r="P28" i="37"/>
  <c r="P26" i="37"/>
  <c r="P25" i="37"/>
  <c r="P24" i="37"/>
  <c r="P22" i="37"/>
  <c r="P18" i="37"/>
  <c r="P16" i="37"/>
  <c r="P14" i="37"/>
  <c r="P13" i="37"/>
  <c r="P12" i="37"/>
  <c r="O8" i="37"/>
  <c r="O26" i="37"/>
  <c r="O18" i="37"/>
  <c r="O38" i="37"/>
  <c r="P37" i="37" s="1"/>
  <c r="O34" i="37"/>
  <c r="O14" i="37"/>
  <c r="O22" i="37"/>
  <c r="O30" i="37"/>
  <c r="I30" i="19"/>
  <c r="I29" i="19"/>
  <c r="I28" i="19"/>
  <c r="I27" i="19"/>
  <c r="I26" i="19"/>
  <c r="I25" i="19"/>
  <c r="I24" i="19"/>
  <c r="O22" i="18"/>
  <c r="O11" i="18" s="1"/>
  <c r="P34" i="33"/>
  <c r="P33" i="33"/>
  <c r="P32" i="33"/>
  <c r="P30" i="33"/>
  <c r="P29" i="33"/>
  <c r="P28" i="33"/>
  <c r="P26" i="33"/>
  <c r="P25" i="33"/>
  <c r="P24" i="33"/>
  <c r="P22" i="33"/>
  <c r="P21" i="33"/>
  <c r="P20" i="33"/>
  <c r="P18" i="33"/>
  <c r="P17" i="33"/>
  <c r="P16" i="33"/>
  <c r="P14" i="33"/>
  <c r="P13" i="33"/>
  <c r="P12" i="33"/>
  <c r="O8" i="33"/>
  <c r="O26" i="33"/>
  <c r="O18" i="33"/>
  <c r="O38" i="33"/>
  <c r="O30" i="8" s="1"/>
  <c r="O34" i="33"/>
  <c r="O14" i="33"/>
  <c r="O22" i="33"/>
  <c r="O30" i="33"/>
  <c r="I22" i="65" l="1"/>
  <c r="I8" i="65" s="1"/>
  <c r="P20" i="60"/>
  <c r="O8" i="60"/>
  <c r="P24" i="60"/>
  <c r="P22" i="60"/>
  <c r="P10" i="51"/>
  <c r="P9" i="51"/>
  <c r="P51" i="51"/>
  <c r="P53" i="51"/>
  <c r="P37" i="50"/>
  <c r="O10" i="50"/>
  <c r="P8" i="50" s="1"/>
  <c r="P45" i="61"/>
  <c r="P48" i="61"/>
  <c r="P44" i="61"/>
  <c r="P43" i="61"/>
  <c r="P47" i="61"/>
  <c r="P46" i="61"/>
  <c r="P29" i="61"/>
  <c r="P40" i="61"/>
  <c r="I12" i="64"/>
  <c r="I34" i="64" s="1"/>
  <c r="P38" i="61"/>
  <c r="P36" i="61"/>
  <c r="P34" i="61"/>
  <c r="P22" i="61"/>
  <c r="I11" i="64"/>
  <c r="I22" i="64" s="1"/>
  <c r="P24" i="61"/>
  <c r="P25" i="61"/>
  <c r="P26" i="61"/>
  <c r="P30" i="61"/>
  <c r="O29" i="49"/>
  <c r="P29" i="49" s="1"/>
  <c r="I20" i="64"/>
  <c r="P10" i="52"/>
  <c r="P36" i="52"/>
  <c r="P30" i="49"/>
  <c r="P37" i="52"/>
  <c r="P9" i="52"/>
  <c r="O10" i="49"/>
  <c r="P8" i="52"/>
  <c r="P28" i="49"/>
  <c r="P45" i="62"/>
  <c r="P48" i="62"/>
  <c r="P44" i="62"/>
  <c r="P47" i="62"/>
  <c r="P43" i="62"/>
  <c r="P46" i="62"/>
  <c r="I20" i="63"/>
  <c r="P41" i="62"/>
  <c r="P42" i="62"/>
  <c r="P34" i="62"/>
  <c r="P24" i="62"/>
  <c r="P22" i="62"/>
  <c r="P27" i="62"/>
  <c r="P30" i="62"/>
  <c r="O8" i="62"/>
  <c r="I8" i="63" s="1"/>
  <c r="P29" i="62"/>
  <c r="P28" i="62"/>
  <c r="P26" i="62"/>
  <c r="P25" i="62"/>
  <c r="I11" i="63"/>
  <c r="I22" i="63" s="1"/>
  <c r="P36" i="62"/>
  <c r="I12" i="63"/>
  <c r="I34" i="63" s="1"/>
  <c r="P37" i="62"/>
  <c r="P38" i="62"/>
  <c r="P40" i="62"/>
  <c r="P36" i="53"/>
  <c r="P37" i="53"/>
  <c r="O10" i="53"/>
  <c r="I12" i="47"/>
  <c r="I34" i="47" s="1"/>
  <c r="P36" i="46"/>
  <c r="P22" i="46"/>
  <c r="I11" i="47"/>
  <c r="I22" i="47" s="1"/>
  <c r="P29" i="46"/>
  <c r="P28" i="46"/>
  <c r="P27" i="46"/>
  <c r="P26" i="46"/>
  <c r="P24" i="46"/>
  <c r="P25" i="46"/>
  <c r="P37" i="46"/>
  <c r="P38" i="46"/>
  <c r="P40" i="46"/>
  <c r="I20" i="47"/>
  <c r="P41" i="46"/>
  <c r="P42" i="46"/>
  <c r="P46" i="46"/>
  <c r="P43" i="46"/>
  <c r="P48" i="46"/>
  <c r="P45" i="46"/>
  <c r="P47" i="46"/>
  <c r="P44" i="46"/>
  <c r="P34" i="46"/>
  <c r="P9" i="44"/>
  <c r="P8" i="44"/>
  <c r="P10" i="44"/>
  <c r="O29" i="42"/>
  <c r="P29" i="42" s="1"/>
  <c r="P28" i="42"/>
  <c r="O10" i="42"/>
  <c r="P30" i="42"/>
  <c r="O8" i="42"/>
  <c r="P36" i="43"/>
  <c r="O10" i="43"/>
  <c r="P38" i="43"/>
  <c r="O11" i="40"/>
  <c r="P28" i="40" s="1"/>
  <c r="P46" i="40"/>
  <c r="P43" i="40"/>
  <c r="P48" i="40"/>
  <c r="P45" i="40"/>
  <c r="P47" i="40"/>
  <c r="P44" i="40"/>
  <c r="P46" i="18"/>
  <c r="P47" i="18"/>
  <c r="P48" i="18"/>
  <c r="P43" i="18"/>
  <c r="P44" i="18"/>
  <c r="P45" i="18"/>
  <c r="I12" i="19"/>
  <c r="I34" i="19" s="1"/>
  <c r="P40" i="18"/>
  <c r="P40" i="40"/>
  <c r="P41" i="40"/>
  <c r="P42" i="40"/>
  <c r="I12" i="41"/>
  <c r="I34" i="41" s="1"/>
  <c r="I20" i="41"/>
  <c r="P30" i="40"/>
  <c r="I11" i="41"/>
  <c r="I22" i="41" s="1"/>
  <c r="P24" i="40"/>
  <c r="R70" i="38"/>
  <c r="Q71" i="38"/>
  <c r="R71" i="38" s="1"/>
  <c r="R64" i="38"/>
  <c r="R62" i="38"/>
  <c r="R53" i="38"/>
  <c r="Q54" i="38"/>
  <c r="R54" i="38" s="1"/>
  <c r="R40" i="38"/>
  <c r="R41" i="38"/>
  <c r="R42" i="38"/>
  <c r="R49" i="38"/>
  <c r="R51" i="38"/>
  <c r="Q50" i="38"/>
  <c r="R50" i="38" s="1"/>
  <c r="R58" i="38"/>
  <c r="R59" i="38"/>
  <c r="R57" i="38"/>
  <c r="R66" i="38"/>
  <c r="R68" i="38"/>
  <c r="Q67" i="38"/>
  <c r="R67" i="38" s="1"/>
  <c r="P16" i="34"/>
  <c r="O18" i="8"/>
  <c r="P14" i="34"/>
  <c r="O14" i="8"/>
  <c r="P34" i="34"/>
  <c r="O26" i="8"/>
  <c r="P22" i="34"/>
  <c r="O22" i="8"/>
  <c r="O21" i="8" s="1"/>
  <c r="R67" i="34"/>
  <c r="R66" i="34"/>
  <c r="P36" i="37"/>
  <c r="O29" i="36"/>
  <c r="P38" i="37"/>
  <c r="O10" i="37"/>
  <c r="R72" i="34"/>
  <c r="Q71" i="34"/>
  <c r="R71" i="34" s="1"/>
  <c r="R70" i="34"/>
  <c r="R63" i="34"/>
  <c r="R62" i="34"/>
  <c r="R64" i="34"/>
  <c r="P21" i="34"/>
  <c r="P30" i="34"/>
  <c r="O10" i="34"/>
  <c r="P10" i="34" s="1"/>
  <c r="P32" i="34"/>
  <c r="P36" i="34"/>
  <c r="P57" i="34"/>
  <c r="P59" i="34"/>
  <c r="P17" i="34"/>
  <c r="P18" i="34"/>
  <c r="P33" i="34"/>
  <c r="P20" i="34"/>
  <c r="P12" i="34"/>
  <c r="P37" i="34"/>
  <c r="P13" i="34"/>
  <c r="P28" i="34"/>
  <c r="I20" i="19"/>
  <c r="P38" i="18"/>
  <c r="P37" i="18"/>
  <c r="P36" i="18"/>
  <c r="P34" i="18"/>
  <c r="P41" i="18"/>
  <c r="P42" i="18"/>
  <c r="P30" i="18"/>
  <c r="P24" i="18"/>
  <c r="P22" i="18"/>
  <c r="P25" i="18"/>
  <c r="I11" i="19"/>
  <c r="I22" i="19" s="1"/>
  <c r="P26" i="18"/>
  <c r="P27" i="18"/>
  <c r="P28" i="18"/>
  <c r="P29" i="18"/>
  <c r="Q59" i="34"/>
  <c r="R59" i="34" s="1"/>
  <c r="P47" i="34"/>
  <c r="Q47" i="34"/>
  <c r="R47" i="34" s="1"/>
  <c r="P10" i="33"/>
  <c r="O8" i="8"/>
  <c r="P36" i="33"/>
  <c r="P37" i="33"/>
  <c r="O29" i="8"/>
  <c r="P29" i="8" s="1"/>
  <c r="P30" i="8"/>
  <c r="P28" i="8"/>
  <c r="P38" i="33"/>
  <c r="P38" i="40"/>
  <c r="P37" i="40"/>
  <c r="P36" i="40"/>
  <c r="P34" i="40"/>
  <c r="P38" i="50"/>
  <c r="O13" i="61"/>
  <c r="P51" i="61" s="1"/>
  <c r="P10" i="58"/>
  <c r="P9" i="58"/>
  <c r="P8" i="58"/>
  <c r="O10" i="58"/>
  <c r="P50" i="46"/>
  <c r="O13" i="46"/>
  <c r="O8" i="46" s="1"/>
  <c r="P10" i="45"/>
  <c r="P9" i="45"/>
  <c r="P8" i="45"/>
  <c r="O10" i="45"/>
  <c r="O13" i="40"/>
  <c r="I13" i="41" s="1"/>
  <c r="I50" i="41" s="1"/>
  <c r="P10" i="39"/>
  <c r="P9" i="39"/>
  <c r="P8" i="39"/>
  <c r="O10" i="39"/>
  <c r="O13" i="18"/>
  <c r="P50" i="18" s="1"/>
  <c r="P8" i="35"/>
  <c r="P9" i="35"/>
  <c r="P10" i="35"/>
  <c r="O10" i="35"/>
  <c r="M8" i="50"/>
  <c r="M38" i="50"/>
  <c r="N38" i="50" s="1"/>
  <c r="N39" i="50"/>
  <c r="N37" i="50"/>
  <c r="N14" i="50"/>
  <c r="N13" i="50"/>
  <c r="N12" i="50"/>
  <c r="M13" i="50"/>
  <c r="M37" i="50"/>
  <c r="M12" i="50"/>
  <c r="M10" i="50"/>
  <c r="N10" i="50" s="1"/>
  <c r="P8" i="60" l="1"/>
  <c r="P16" i="60"/>
  <c r="P11" i="60"/>
  <c r="O9" i="50"/>
  <c r="P9" i="50" s="1"/>
  <c r="P10" i="50"/>
  <c r="M9" i="50"/>
  <c r="N9" i="50" s="1"/>
  <c r="I13" i="64"/>
  <c r="I50" i="64" s="1"/>
  <c r="O8" i="61"/>
  <c r="O9" i="49"/>
  <c r="P9" i="49" s="1"/>
  <c r="P10" i="49"/>
  <c r="P8" i="49"/>
  <c r="P17" i="62"/>
  <c r="P11" i="62"/>
  <c r="P16" i="62"/>
  <c r="P12" i="62"/>
  <c r="P8" i="62"/>
  <c r="P20" i="62"/>
  <c r="P19" i="62"/>
  <c r="P18" i="62"/>
  <c r="O29" i="48"/>
  <c r="P29" i="48" s="1"/>
  <c r="P30" i="48"/>
  <c r="P28" i="48"/>
  <c r="O10" i="48"/>
  <c r="O9" i="53"/>
  <c r="P8" i="53"/>
  <c r="P10" i="53"/>
  <c r="P9" i="53"/>
  <c r="P18" i="46"/>
  <c r="P11" i="46"/>
  <c r="P8" i="46"/>
  <c r="P17" i="46"/>
  <c r="P20" i="46"/>
  <c r="P16" i="46"/>
  <c r="P12" i="46"/>
  <c r="P19" i="46"/>
  <c r="P13" i="46"/>
  <c r="I13" i="47"/>
  <c r="I50" i="47" s="1"/>
  <c r="I8" i="47"/>
  <c r="O9" i="43"/>
  <c r="P9" i="43" s="1"/>
  <c r="P10" i="43"/>
  <c r="P8" i="43"/>
  <c r="O9" i="42"/>
  <c r="P9" i="42" s="1"/>
  <c r="P10" i="42"/>
  <c r="P8" i="42"/>
  <c r="P22" i="40"/>
  <c r="P29" i="40"/>
  <c r="P27" i="40"/>
  <c r="P26" i="40"/>
  <c r="P25" i="40"/>
  <c r="O8" i="40"/>
  <c r="I8" i="41" s="1"/>
  <c r="P50" i="40"/>
  <c r="P28" i="36"/>
  <c r="P30" i="36"/>
  <c r="P29" i="36"/>
  <c r="O9" i="37"/>
  <c r="P9" i="37" s="1"/>
  <c r="P8" i="37"/>
  <c r="P10" i="37"/>
  <c r="P22" i="8"/>
  <c r="O9" i="34"/>
  <c r="P9" i="34" s="1"/>
  <c r="P21" i="8"/>
  <c r="P20" i="8"/>
  <c r="P8" i="34"/>
  <c r="P18" i="8"/>
  <c r="P16" i="8"/>
  <c r="O17" i="8"/>
  <c r="P17" i="8" s="1"/>
  <c r="P26" i="8"/>
  <c r="P24" i="8"/>
  <c r="O25" i="8"/>
  <c r="P25" i="8" s="1"/>
  <c r="O13" i="8"/>
  <c r="P13" i="8" s="1"/>
  <c r="P14" i="8"/>
  <c r="P12" i="8"/>
  <c r="O10" i="8"/>
  <c r="P10" i="8" s="1"/>
  <c r="I13" i="19"/>
  <c r="I50" i="19" s="1"/>
  <c r="O8" i="18"/>
  <c r="I8" i="19" s="1"/>
  <c r="R57" i="34"/>
  <c r="Q58" i="34"/>
  <c r="R58" i="34" s="1"/>
  <c r="Q46" i="34"/>
  <c r="R46" i="34" s="1"/>
  <c r="R45" i="34"/>
  <c r="P8" i="33"/>
  <c r="O9" i="33"/>
  <c r="P9" i="33" s="1"/>
  <c r="N8" i="50"/>
  <c r="M30" i="42"/>
  <c r="M30" i="8"/>
  <c r="P19" i="61" l="1"/>
  <c r="P16" i="61"/>
  <c r="P8" i="61"/>
  <c r="P18" i="61"/>
  <c r="P17" i="61"/>
  <c r="P13" i="61"/>
  <c r="P20" i="61"/>
  <c r="P12" i="61"/>
  <c r="P11" i="61"/>
  <c r="I8" i="64"/>
  <c r="O9" i="48"/>
  <c r="P9" i="48" s="1"/>
  <c r="P10" i="48"/>
  <c r="P8" i="48"/>
  <c r="P16" i="40"/>
  <c r="P17" i="40"/>
  <c r="P11" i="40"/>
  <c r="P18" i="40"/>
  <c r="P20" i="40"/>
  <c r="P12" i="40"/>
  <c r="P13" i="40"/>
  <c r="P8" i="40"/>
  <c r="P19" i="40"/>
  <c r="P8" i="8"/>
  <c r="O9" i="8"/>
  <c r="P9" i="8" s="1"/>
  <c r="P12" i="18"/>
  <c r="P20" i="18"/>
  <c r="P13" i="18"/>
  <c r="P19" i="18"/>
  <c r="P11" i="18"/>
  <c r="P16" i="18"/>
  <c r="P17" i="18"/>
  <c r="P18" i="18"/>
  <c r="P8" i="18"/>
  <c r="M30" i="49"/>
  <c r="M30" i="48"/>
  <c r="M30" i="36"/>
  <c r="H38" i="47" l="1"/>
  <c r="H29" i="47"/>
  <c r="H29" i="64"/>
  <c r="H41" i="64"/>
  <c r="N34" i="56"/>
  <c r="N32" i="56"/>
  <c r="C9" i="48"/>
  <c r="D9" i="48" s="1"/>
  <c r="C13" i="48"/>
  <c r="C17" i="48"/>
  <c r="C21" i="48"/>
  <c r="C25" i="48"/>
  <c r="D8" i="48"/>
  <c r="F8" i="48"/>
  <c r="H8" i="48"/>
  <c r="J8" i="48"/>
  <c r="K8" i="48"/>
  <c r="E9" i="48"/>
  <c r="F9" i="48" s="1"/>
  <c r="G9" i="48"/>
  <c r="H9" i="48"/>
  <c r="I9" i="48"/>
  <c r="J9" i="48" s="1"/>
  <c r="D10" i="48"/>
  <c r="F10" i="48"/>
  <c r="H10" i="48"/>
  <c r="J10" i="48"/>
  <c r="K10" i="48"/>
  <c r="M10" i="48"/>
  <c r="N10" i="48" s="1"/>
  <c r="N8" i="45"/>
  <c r="M9" i="45"/>
  <c r="N9" i="45"/>
  <c r="H24" i="33"/>
  <c r="J24" i="33"/>
  <c r="L24" i="33"/>
  <c r="N24" i="33"/>
  <c r="Q24" i="33"/>
  <c r="C25" i="33"/>
  <c r="E25" i="33"/>
  <c r="G25" i="33"/>
  <c r="H25" i="33"/>
  <c r="I25" i="33"/>
  <c r="J25" i="33" s="1"/>
  <c r="K25" i="33"/>
  <c r="L25" i="33" s="1"/>
  <c r="M25" i="33"/>
  <c r="N25" i="33"/>
  <c r="H26" i="33"/>
  <c r="J26" i="33"/>
  <c r="L26" i="33"/>
  <c r="N26" i="33"/>
  <c r="Q26" i="33"/>
  <c r="Q25" i="33" s="1"/>
  <c r="R25" i="33" s="1"/>
  <c r="R26" i="33"/>
  <c r="C29" i="33"/>
  <c r="C33" i="33"/>
  <c r="C37" i="33"/>
  <c r="C41" i="33"/>
  <c r="M12" i="8"/>
  <c r="M13" i="8" s="1"/>
  <c r="N13" i="8" s="1"/>
  <c r="H11" i="65"/>
  <c r="H8" i="65" s="1"/>
  <c r="H22" i="65"/>
  <c r="N17" i="60"/>
  <c r="N18" i="60"/>
  <c r="M20" i="60"/>
  <c r="M16" i="60"/>
  <c r="M22" i="60"/>
  <c r="M11" i="60" s="1"/>
  <c r="N14" i="51"/>
  <c r="N12" i="51"/>
  <c r="N10" i="51"/>
  <c r="N53" i="51"/>
  <c r="N51" i="51"/>
  <c r="M52" i="51"/>
  <c r="N52" i="51" s="1"/>
  <c r="M13" i="51"/>
  <c r="N13" i="51" s="1"/>
  <c r="N8" i="51"/>
  <c r="M9" i="51"/>
  <c r="N9" i="51" s="1"/>
  <c r="N30" i="49"/>
  <c r="N28" i="49"/>
  <c r="N26" i="49"/>
  <c r="N25" i="49"/>
  <c r="N24" i="49"/>
  <c r="N22" i="49"/>
  <c r="N18" i="49"/>
  <c r="N14" i="49"/>
  <c r="M29" i="49"/>
  <c r="N29" i="49" s="1"/>
  <c r="M25" i="49"/>
  <c r="M28" i="49"/>
  <c r="M24" i="49"/>
  <c r="M20" i="49"/>
  <c r="M16" i="49"/>
  <c r="M12" i="49"/>
  <c r="H42" i="64"/>
  <c r="H40" i="64"/>
  <c r="H38" i="64"/>
  <c r="H30" i="64"/>
  <c r="H28" i="64"/>
  <c r="H26" i="64"/>
  <c r="H25" i="64"/>
  <c r="H24" i="64"/>
  <c r="M20" i="61"/>
  <c r="H20" i="64" s="1"/>
  <c r="M19" i="61"/>
  <c r="H19" i="64" s="1"/>
  <c r="M18" i="61"/>
  <c r="M17" i="61"/>
  <c r="M16" i="61"/>
  <c r="M13" i="61"/>
  <c r="H13" i="64" s="1"/>
  <c r="H50" i="64" s="1"/>
  <c r="M34" i="61"/>
  <c r="M12" i="61" s="1"/>
  <c r="M22" i="61"/>
  <c r="M11" i="61" s="1"/>
  <c r="N10" i="58"/>
  <c r="N9" i="58"/>
  <c r="N8" i="58"/>
  <c r="N38" i="56"/>
  <c r="N36" i="56"/>
  <c r="N30" i="56"/>
  <c r="N28" i="56"/>
  <c r="N22" i="56"/>
  <c r="N21" i="56"/>
  <c r="N20" i="56"/>
  <c r="N18" i="56"/>
  <c r="N17" i="56"/>
  <c r="K17" i="56"/>
  <c r="L17" i="56" s="1"/>
  <c r="L18" i="56"/>
  <c r="D17" i="56"/>
  <c r="D33" i="56"/>
  <c r="D32" i="56"/>
  <c r="L36" i="56"/>
  <c r="M37" i="56"/>
  <c r="N37" i="56" s="1"/>
  <c r="M33" i="56"/>
  <c r="N29" i="56"/>
  <c r="K29" i="56"/>
  <c r="L29" i="56" s="1"/>
  <c r="I25" i="56"/>
  <c r="J25" i="56" s="1"/>
  <c r="I21" i="56"/>
  <c r="J21" i="56" s="1"/>
  <c r="G21" i="56"/>
  <c r="H21" i="56" s="1"/>
  <c r="K21" i="56"/>
  <c r="L21" i="56" s="1"/>
  <c r="M8" i="56"/>
  <c r="N38" i="52"/>
  <c r="N37" i="52"/>
  <c r="N36" i="52"/>
  <c r="N34" i="52"/>
  <c r="N33" i="52"/>
  <c r="N32" i="52"/>
  <c r="N30" i="52"/>
  <c r="N29" i="52"/>
  <c r="N28" i="52"/>
  <c r="N22" i="52"/>
  <c r="N21" i="52"/>
  <c r="N20" i="52"/>
  <c r="N18" i="52"/>
  <c r="N17" i="52"/>
  <c r="N16" i="52"/>
  <c r="N14" i="52"/>
  <c r="N13" i="52"/>
  <c r="N12" i="52"/>
  <c r="N10" i="52"/>
  <c r="N9" i="52"/>
  <c r="N8" i="52"/>
  <c r="M45" i="52"/>
  <c r="M41" i="52"/>
  <c r="M37" i="52"/>
  <c r="M33" i="52"/>
  <c r="M29" i="52"/>
  <c r="M25" i="52"/>
  <c r="M21" i="52"/>
  <c r="M17" i="52"/>
  <c r="M13" i="52"/>
  <c r="M9" i="52"/>
  <c r="M8" i="52"/>
  <c r="N30" i="48"/>
  <c r="N26" i="48"/>
  <c r="N24" i="48"/>
  <c r="N22" i="48"/>
  <c r="N18" i="48"/>
  <c r="N16" i="48"/>
  <c r="N14" i="48"/>
  <c r="N13" i="48"/>
  <c r="N12" i="48"/>
  <c r="M25" i="48"/>
  <c r="N25" i="48" s="1"/>
  <c r="M17" i="48"/>
  <c r="N17" i="48" s="1"/>
  <c r="M13" i="48"/>
  <c r="M28" i="48"/>
  <c r="M24" i="48"/>
  <c r="M20" i="48"/>
  <c r="M16" i="48"/>
  <c r="M12" i="48"/>
  <c r="H41" i="63"/>
  <c r="H40" i="63"/>
  <c r="H38" i="63"/>
  <c r="H37" i="63"/>
  <c r="H30" i="63"/>
  <c r="H29" i="63"/>
  <c r="H28" i="63"/>
  <c r="H27" i="63"/>
  <c r="H26" i="63"/>
  <c r="H25" i="63"/>
  <c r="H24" i="63"/>
  <c r="H50" i="63"/>
  <c r="M20" i="62"/>
  <c r="M19" i="62"/>
  <c r="M18" i="62"/>
  <c r="M17" i="62"/>
  <c r="H17" i="63" s="1"/>
  <c r="M16" i="62"/>
  <c r="M13" i="62"/>
  <c r="M34" i="62"/>
  <c r="M12" i="62" s="1"/>
  <c r="M22" i="62"/>
  <c r="M11" i="62" s="1"/>
  <c r="N10" i="59"/>
  <c r="N9" i="59"/>
  <c r="N8" i="59"/>
  <c r="M9" i="59"/>
  <c r="N38" i="54"/>
  <c r="N36" i="54"/>
  <c r="N34" i="54"/>
  <c r="N33" i="54"/>
  <c r="N32" i="54"/>
  <c r="N30" i="54"/>
  <c r="N28" i="54"/>
  <c r="N22" i="54"/>
  <c r="N21" i="54"/>
  <c r="N20" i="54"/>
  <c r="N18" i="54"/>
  <c r="N17" i="54"/>
  <c r="N16" i="54"/>
  <c r="M37" i="54"/>
  <c r="N37" i="54" s="1"/>
  <c r="M33" i="54"/>
  <c r="N29" i="54"/>
  <c r="M25" i="54"/>
  <c r="M21" i="54"/>
  <c r="M17" i="54"/>
  <c r="M13" i="54"/>
  <c r="M8" i="54"/>
  <c r="N38" i="53"/>
  <c r="N37" i="53"/>
  <c r="N36" i="53"/>
  <c r="N34" i="53"/>
  <c r="N33" i="53"/>
  <c r="N32" i="53"/>
  <c r="N30" i="53"/>
  <c r="N29" i="53"/>
  <c r="N28" i="53"/>
  <c r="N26" i="53"/>
  <c r="N25" i="53"/>
  <c r="N24" i="53"/>
  <c r="N22" i="53"/>
  <c r="N21" i="53"/>
  <c r="N20" i="53"/>
  <c r="N18" i="53"/>
  <c r="N17" i="53"/>
  <c r="N16" i="53"/>
  <c r="N14" i="53"/>
  <c r="N13" i="53"/>
  <c r="N12" i="53"/>
  <c r="N10" i="53"/>
  <c r="N9" i="53"/>
  <c r="N8" i="53"/>
  <c r="M45" i="53"/>
  <c r="M41" i="53"/>
  <c r="M37" i="53"/>
  <c r="M33" i="53"/>
  <c r="M29" i="53"/>
  <c r="M25" i="53"/>
  <c r="M21" i="53"/>
  <c r="M17" i="53"/>
  <c r="M13" i="53"/>
  <c r="M9" i="53"/>
  <c r="M8" i="53"/>
  <c r="N30" i="42"/>
  <c r="N26" i="42"/>
  <c r="N25" i="42"/>
  <c r="N24" i="42"/>
  <c r="N22" i="42"/>
  <c r="N18" i="42"/>
  <c r="N17" i="42"/>
  <c r="N16" i="42"/>
  <c r="N14" i="42"/>
  <c r="N13" i="42"/>
  <c r="N12" i="42"/>
  <c r="M25" i="42"/>
  <c r="M17" i="42"/>
  <c r="M13" i="42"/>
  <c r="M28" i="42"/>
  <c r="M24" i="42"/>
  <c r="M20" i="42"/>
  <c r="M16" i="42"/>
  <c r="M12" i="42"/>
  <c r="H42" i="47"/>
  <c r="H41" i="47"/>
  <c r="H40" i="47"/>
  <c r="H37" i="47"/>
  <c r="H31" i="47"/>
  <c r="H30" i="47"/>
  <c r="H28" i="47"/>
  <c r="H27" i="47"/>
  <c r="H26" i="47"/>
  <c r="H25" i="47"/>
  <c r="H24" i="47"/>
  <c r="M20" i="46"/>
  <c r="M19" i="46"/>
  <c r="M18" i="46"/>
  <c r="M17" i="46"/>
  <c r="M16" i="46"/>
  <c r="H16" i="47" s="1"/>
  <c r="M13" i="46"/>
  <c r="H13" i="47" s="1"/>
  <c r="H50" i="47" s="1"/>
  <c r="M34" i="46"/>
  <c r="M22" i="46"/>
  <c r="N50" i="46"/>
  <c r="N10" i="45"/>
  <c r="M37" i="44"/>
  <c r="N37" i="44" s="1"/>
  <c r="M33" i="44"/>
  <c r="N33" i="44" s="1"/>
  <c r="N29" i="44"/>
  <c r="N22" i="44"/>
  <c r="N21" i="44"/>
  <c r="N20" i="44"/>
  <c r="M21" i="44"/>
  <c r="M17" i="44"/>
  <c r="N17" i="44" s="1"/>
  <c r="M13" i="44"/>
  <c r="M8" i="44"/>
  <c r="N38" i="44"/>
  <c r="N36" i="44"/>
  <c r="N34" i="44"/>
  <c r="N32" i="44"/>
  <c r="N30" i="44"/>
  <c r="N28" i="44"/>
  <c r="N18" i="44"/>
  <c r="N16" i="44"/>
  <c r="M9" i="43"/>
  <c r="N9" i="43" s="1"/>
  <c r="M8" i="43"/>
  <c r="N8" i="43" s="1"/>
  <c r="M41" i="43"/>
  <c r="M37" i="43"/>
  <c r="N37" i="43" s="1"/>
  <c r="M33" i="43"/>
  <c r="N33" i="43" s="1"/>
  <c r="N38" i="43"/>
  <c r="N36" i="43"/>
  <c r="N34" i="43"/>
  <c r="N32" i="43"/>
  <c r="N30" i="43"/>
  <c r="N29" i="43"/>
  <c r="N28" i="43"/>
  <c r="N26" i="43"/>
  <c r="N25" i="43"/>
  <c r="N24" i="43"/>
  <c r="N22" i="43"/>
  <c r="N21" i="43"/>
  <c r="N20" i="43"/>
  <c r="N18" i="43"/>
  <c r="N17" i="43"/>
  <c r="N16" i="43"/>
  <c r="N14" i="43"/>
  <c r="N13" i="43"/>
  <c r="N12" i="43"/>
  <c r="N10" i="43"/>
  <c r="M29" i="43"/>
  <c r="M25" i="43"/>
  <c r="M21" i="43"/>
  <c r="M17" i="43"/>
  <c r="M13" i="43"/>
  <c r="N22" i="60" l="1"/>
  <c r="N24" i="60"/>
  <c r="M8" i="60"/>
  <c r="N20" i="60"/>
  <c r="N19" i="60"/>
  <c r="N29" i="60"/>
  <c r="N26" i="60"/>
  <c r="N28" i="60"/>
  <c r="N25" i="60"/>
  <c r="N31" i="61"/>
  <c r="N22" i="61"/>
  <c r="N24" i="61"/>
  <c r="N30" i="61"/>
  <c r="N29" i="61"/>
  <c r="N28" i="61"/>
  <c r="H11" i="64"/>
  <c r="H22" i="64" s="1"/>
  <c r="N27" i="61"/>
  <c r="N25" i="61"/>
  <c r="N32" i="61"/>
  <c r="N26" i="61"/>
  <c r="N51" i="61"/>
  <c r="H16" i="64"/>
  <c r="H16" i="63"/>
  <c r="N32" i="62"/>
  <c r="N26" i="62"/>
  <c r="N27" i="62"/>
  <c r="H11" i="63"/>
  <c r="H22" i="63" s="1"/>
  <c r="N25" i="62"/>
  <c r="N30" i="62"/>
  <c r="N29" i="62"/>
  <c r="H19" i="63"/>
  <c r="H19" i="47"/>
  <c r="M11" i="46"/>
  <c r="N22" i="46" s="1"/>
  <c r="H17" i="47"/>
  <c r="N41" i="61"/>
  <c r="M8" i="61"/>
  <c r="N11" i="61" s="1"/>
  <c r="H12" i="64"/>
  <c r="H34" i="64" s="1"/>
  <c r="H18" i="64"/>
  <c r="H18" i="63"/>
  <c r="N20" i="48"/>
  <c r="M21" i="48"/>
  <c r="N21" i="48" s="1"/>
  <c r="H18" i="47"/>
  <c r="M21" i="42"/>
  <c r="N21" i="42" s="1"/>
  <c r="N20" i="42"/>
  <c r="N34" i="62"/>
  <c r="N38" i="62"/>
  <c r="N37" i="62"/>
  <c r="M8" i="62"/>
  <c r="N16" i="62" s="1"/>
  <c r="N36" i="62"/>
  <c r="H12" i="63"/>
  <c r="H34" i="63" s="1"/>
  <c r="H20" i="63"/>
  <c r="M8" i="48"/>
  <c r="M29" i="48"/>
  <c r="N29" i="48" s="1"/>
  <c r="N28" i="48"/>
  <c r="H20" i="47"/>
  <c r="M12" i="46"/>
  <c r="N40" i="46" s="1"/>
  <c r="N42" i="61"/>
  <c r="N34" i="61"/>
  <c r="N36" i="61"/>
  <c r="N37" i="61"/>
  <c r="N38" i="61"/>
  <c r="N40" i="61"/>
  <c r="H17" i="64"/>
  <c r="M21" i="49"/>
  <c r="N21" i="49" s="1"/>
  <c r="N20" i="49"/>
  <c r="N16" i="49"/>
  <c r="M17" i="49"/>
  <c r="N17" i="49" s="1"/>
  <c r="M13" i="49"/>
  <c r="N13" i="49" s="1"/>
  <c r="N12" i="49"/>
  <c r="Q10" i="48"/>
  <c r="R10" i="48" s="1"/>
  <c r="L10" i="48"/>
  <c r="L8" i="48"/>
  <c r="K9" i="48"/>
  <c r="M29" i="42"/>
  <c r="N29" i="42" s="1"/>
  <c r="N28" i="42"/>
  <c r="M8" i="42"/>
  <c r="N12" i="8"/>
  <c r="R24" i="33"/>
  <c r="N27" i="60"/>
  <c r="N30" i="60"/>
  <c r="M8" i="49"/>
  <c r="N40" i="62"/>
  <c r="N41" i="62"/>
  <c r="N42" i="62"/>
  <c r="N28" i="62"/>
  <c r="N22" i="62"/>
  <c r="N31" i="62"/>
  <c r="N24" i="62"/>
  <c r="N28" i="46"/>
  <c r="N27" i="46"/>
  <c r="N29" i="46"/>
  <c r="N30" i="46"/>
  <c r="N31" i="46"/>
  <c r="N24" i="46"/>
  <c r="Q8" i="44"/>
  <c r="N8" i="60" l="1"/>
  <c r="N16" i="60"/>
  <c r="N11" i="60"/>
  <c r="N20" i="61"/>
  <c r="N13" i="62"/>
  <c r="N32" i="46"/>
  <c r="N26" i="46"/>
  <c r="N25" i="46"/>
  <c r="H11" i="47"/>
  <c r="H22" i="47" s="1"/>
  <c r="N19" i="61"/>
  <c r="N12" i="61"/>
  <c r="N8" i="61"/>
  <c r="N13" i="61"/>
  <c r="N18" i="61"/>
  <c r="N17" i="61"/>
  <c r="N16" i="61"/>
  <c r="N17" i="62"/>
  <c r="H8" i="63"/>
  <c r="N12" i="62"/>
  <c r="N8" i="62"/>
  <c r="N19" i="62"/>
  <c r="N11" i="62"/>
  <c r="N20" i="62"/>
  <c r="Q8" i="48"/>
  <c r="R8" i="48" s="1"/>
  <c r="M9" i="48"/>
  <c r="N9" i="48" s="1"/>
  <c r="N8" i="48"/>
  <c r="N18" i="62"/>
  <c r="Q9" i="48"/>
  <c r="R9" i="48" s="1"/>
  <c r="N36" i="46"/>
  <c r="N37" i="46"/>
  <c r="N41" i="46"/>
  <c r="M8" i="46"/>
  <c r="H8" i="47" s="1"/>
  <c r="N39" i="46"/>
  <c r="N38" i="46"/>
  <c r="N42" i="46"/>
  <c r="N34" i="46"/>
  <c r="H12" i="47"/>
  <c r="H34" i="47" s="1"/>
  <c r="H8" i="64"/>
  <c r="L9" i="48"/>
  <c r="N8" i="46" l="1"/>
  <c r="N13" i="46"/>
  <c r="N11" i="46"/>
  <c r="N18" i="46"/>
  <c r="N16" i="46"/>
  <c r="N12" i="46"/>
  <c r="N20" i="46"/>
  <c r="N17" i="46"/>
  <c r="N19" i="46"/>
  <c r="N30" i="36"/>
  <c r="N26" i="36"/>
  <c r="N24" i="36"/>
  <c r="N22" i="36"/>
  <c r="N18" i="36"/>
  <c r="N17" i="36"/>
  <c r="N16" i="36"/>
  <c r="N14" i="36"/>
  <c r="N13" i="36"/>
  <c r="N12" i="36"/>
  <c r="M28" i="36"/>
  <c r="N28" i="36" s="1"/>
  <c r="M25" i="36"/>
  <c r="N25" i="36" s="1"/>
  <c r="M24" i="36"/>
  <c r="M20" i="36"/>
  <c r="M17" i="36"/>
  <c r="M16" i="36"/>
  <c r="M13" i="36"/>
  <c r="M12" i="36"/>
  <c r="M8" i="37"/>
  <c r="M9" i="37" s="1"/>
  <c r="N9" i="37" s="1"/>
  <c r="H42" i="41"/>
  <c r="H41" i="41"/>
  <c r="H40" i="41"/>
  <c r="H38" i="41"/>
  <c r="H37" i="41"/>
  <c r="H36" i="41"/>
  <c r="H30" i="41"/>
  <c r="H29" i="41"/>
  <c r="H28" i="41"/>
  <c r="H27" i="41"/>
  <c r="H26" i="41"/>
  <c r="H25" i="41"/>
  <c r="H24" i="41"/>
  <c r="M13" i="40"/>
  <c r="N50" i="40" s="1"/>
  <c r="M34" i="40"/>
  <c r="M12" i="40" s="1"/>
  <c r="M20" i="40"/>
  <c r="M19" i="40"/>
  <c r="M18" i="40"/>
  <c r="M17" i="40"/>
  <c r="H17" i="41" s="1"/>
  <c r="M16" i="40"/>
  <c r="M22" i="40"/>
  <c r="M11" i="40" s="1"/>
  <c r="N31" i="40" s="1"/>
  <c r="N10" i="39"/>
  <c r="N9" i="39"/>
  <c r="N8" i="39"/>
  <c r="M9" i="39"/>
  <c r="N36" i="38"/>
  <c r="N38" i="38"/>
  <c r="N34" i="38"/>
  <c r="N33" i="38"/>
  <c r="N32" i="38"/>
  <c r="N30" i="38"/>
  <c r="N29" i="38"/>
  <c r="N28" i="38"/>
  <c r="N22" i="38"/>
  <c r="N21" i="38"/>
  <c r="N20" i="38"/>
  <c r="N18" i="38"/>
  <c r="N17" i="38"/>
  <c r="N16" i="38"/>
  <c r="N14" i="38"/>
  <c r="N13" i="38"/>
  <c r="N12" i="38"/>
  <c r="M8" i="38"/>
  <c r="M8" i="36" s="1"/>
  <c r="M37" i="38"/>
  <c r="N37" i="38" s="1"/>
  <c r="M33" i="38"/>
  <c r="M25" i="38"/>
  <c r="M21" i="38"/>
  <c r="M17" i="38"/>
  <c r="M13" i="38"/>
  <c r="M41" i="37"/>
  <c r="M37" i="37"/>
  <c r="N37" i="37" s="1"/>
  <c r="M33" i="37"/>
  <c r="N33" i="37"/>
  <c r="M29" i="37"/>
  <c r="N29" i="37" s="1"/>
  <c r="M21" i="37"/>
  <c r="N21" i="37" s="1"/>
  <c r="M17" i="37"/>
  <c r="N17" i="37" s="1"/>
  <c r="N13" i="37"/>
  <c r="M13" i="37"/>
  <c r="N38" i="37"/>
  <c r="N36" i="37"/>
  <c r="N34" i="37"/>
  <c r="N32" i="37"/>
  <c r="N30" i="37"/>
  <c r="N28" i="37"/>
  <c r="N26" i="37"/>
  <c r="N25" i="37"/>
  <c r="N24" i="37"/>
  <c r="N22" i="37"/>
  <c r="N20" i="37"/>
  <c r="N18" i="37"/>
  <c r="N16" i="37"/>
  <c r="N14" i="37"/>
  <c r="N12" i="37"/>
  <c r="N10" i="37"/>
  <c r="M10" i="36"/>
  <c r="N10" i="36" s="1"/>
  <c r="M28" i="8"/>
  <c r="M24" i="8"/>
  <c r="M20" i="8"/>
  <c r="N30" i="8"/>
  <c r="N26" i="8"/>
  <c r="N22" i="8"/>
  <c r="N18" i="8"/>
  <c r="N14" i="8"/>
  <c r="M16" i="8"/>
  <c r="H42" i="19"/>
  <c r="H41" i="19"/>
  <c r="H38" i="19"/>
  <c r="H37" i="19"/>
  <c r="H36" i="19"/>
  <c r="H30" i="19"/>
  <c r="H29" i="19"/>
  <c r="H28" i="19"/>
  <c r="H27" i="19"/>
  <c r="H26" i="19"/>
  <c r="H25" i="19"/>
  <c r="H24" i="19"/>
  <c r="M20" i="18"/>
  <c r="M19" i="18"/>
  <c r="M17" i="18"/>
  <c r="M16" i="18"/>
  <c r="M13" i="18"/>
  <c r="H13" i="19" s="1"/>
  <c r="H50" i="19" s="1"/>
  <c r="L40" i="18"/>
  <c r="M34" i="18"/>
  <c r="M22" i="18"/>
  <c r="M11" i="18" s="1"/>
  <c r="M9" i="35"/>
  <c r="N9" i="35" s="1"/>
  <c r="N10" i="35"/>
  <c r="N8" i="35"/>
  <c r="M37" i="34"/>
  <c r="N37" i="34" s="1"/>
  <c r="M33" i="34"/>
  <c r="N33" i="34" s="1"/>
  <c r="N29" i="34"/>
  <c r="M21" i="34"/>
  <c r="N21" i="34" s="1"/>
  <c r="M17" i="34"/>
  <c r="N17" i="34" s="1"/>
  <c r="M13" i="34"/>
  <c r="N13" i="34" s="1"/>
  <c r="N38" i="34"/>
  <c r="N36" i="34"/>
  <c r="N34" i="34"/>
  <c r="N32" i="34"/>
  <c r="N30" i="34"/>
  <c r="N28" i="34"/>
  <c r="N22" i="34"/>
  <c r="N20" i="34"/>
  <c r="N18" i="34"/>
  <c r="N16" i="34"/>
  <c r="N14" i="34"/>
  <c r="N12" i="34"/>
  <c r="M8" i="34"/>
  <c r="M41" i="33"/>
  <c r="M37" i="33"/>
  <c r="N37" i="33" s="1"/>
  <c r="M33" i="33"/>
  <c r="N33" i="33" s="1"/>
  <c r="M29" i="33"/>
  <c r="N29" i="33" s="1"/>
  <c r="M21" i="33"/>
  <c r="N21" i="33"/>
  <c r="M17" i="33"/>
  <c r="N17" i="33" s="1"/>
  <c r="M13" i="33"/>
  <c r="N13" i="33" s="1"/>
  <c r="M8" i="33"/>
  <c r="N38" i="33"/>
  <c r="N36" i="33"/>
  <c r="N34" i="33"/>
  <c r="N32" i="33"/>
  <c r="N30" i="33"/>
  <c r="N28" i="33"/>
  <c r="N22" i="33"/>
  <c r="N20" i="33"/>
  <c r="N18" i="33"/>
  <c r="N16" i="33"/>
  <c r="N14" i="33"/>
  <c r="N12" i="33"/>
  <c r="H19" i="41" l="1"/>
  <c r="N24" i="40"/>
  <c r="N25" i="40"/>
  <c r="H13" i="41"/>
  <c r="H50" i="41" s="1"/>
  <c r="H16" i="41"/>
  <c r="N32" i="40"/>
  <c r="N30" i="18"/>
  <c r="N22" i="18"/>
  <c r="N31" i="18"/>
  <c r="N40" i="18"/>
  <c r="N50" i="18"/>
  <c r="H11" i="19"/>
  <c r="H22" i="19" s="1"/>
  <c r="H19" i="19"/>
  <c r="H17" i="19"/>
  <c r="H18" i="41"/>
  <c r="M21" i="36"/>
  <c r="N21" i="36" s="1"/>
  <c r="N20" i="36"/>
  <c r="H18" i="19"/>
  <c r="N40" i="40"/>
  <c r="N38" i="40"/>
  <c r="N37" i="40"/>
  <c r="N36" i="40"/>
  <c r="M8" i="40"/>
  <c r="N34" i="40"/>
  <c r="N41" i="40"/>
  <c r="N42" i="40"/>
  <c r="H20" i="41"/>
  <c r="M12" i="18"/>
  <c r="N36" i="18" s="1"/>
  <c r="H20" i="19"/>
  <c r="M29" i="36"/>
  <c r="N29" i="36" s="1"/>
  <c r="M9" i="36"/>
  <c r="N9" i="36" s="1"/>
  <c r="N8" i="36"/>
  <c r="H12" i="41"/>
  <c r="H34" i="41" s="1"/>
  <c r="M17" i="8"/>
  <c r="N17" i="8" s="1"/>
  <c r="N16" i="8"/>
  <c r="M21" i="8"/>
  <c r="N21" i="8" s="1"/>
  <c r="M25" i="8"/>
  <c r="N25" i="8" s="1"/>
  <c r="M29" i="8"/>
  <c r="N29" i="8" s="1"/>
  <c r="M8" i="8"/>
  <c r="N8" i="37"/>
  <c r="H11" i="41"/>
  <c r="H22" i="41" s="1"/>
  <c r="N27" i="40"/>
  <c r="N26" i="40"/>
  <c r="N28" i="40"/>
  <c r="N29" i="40"/>
  <c r="N30" i="40"/>
  <c r="N22" i="40"/>
  <c r="N28" i="8"/>
  <c r="N24" i="8"/>
  <c r="N20" i="8"/>
  <c r="N26" i="18"/>
  <c r="N24" i="18"/>
  <c r="N25" i="18"/>
  <c r="N27" i="18"/>
  <c r="N28" i="18"/>
  <c r="N29" i="18"/>
  <c r="N37" i="18" l="1"/>
  <c r="N38" i="18"/>
  <c r="N20" i="40"/>
  <c r="N13" i="40"/>
  <c r="N8" i="40"/>
  <c r="N19" i="40"/>
  <c r="N12" i="40"/>
  <c r="N18" i="40"/>
  <c r="N11" i="40"/>
  <c r="N17" i="40"/>
  <c r="N16" i="40"/>
  <c r="H8" i="41"/>
  <c r="N41" i="18"/>
  <c r="N42" i="18"/>
  <c r="M8" i="18"/>
  <c r="N34" i="18"/>
  <c r="H12" i="19"/>
  <c r="H34" i="19" s="1"/>
  <c r="M10" i="56"/>
  <c r="M10" i="52"/>
  <c r="M10" i="49"/>
  <c r="M10" i="54"/>
  <c r="M10" i="53"/>
  <c r="M10" i="44"/>
  <c r="M10" i="43"/>
  <c r="M10" i="42"/>
  <c r="M10" i="38"/>
  <c r="L10" i="37"/>
  <c r="M10" i="37"/>
  <c r="Q14" i="37"/>
  <c r="M10" i="34"/>
  <c r="M10" i="33"/>
  <c r="M10" i="8"/>
  <c r="N10" i="54" l="1"/>
  <c r="N8" i="54"/>
  <c r="M9" i="54"/>
  <c r="N9" i="54" s="1"/>
  <c r="N10" i="49"/>
  <c r="M9" i="49"/>
  <c r="N9" i="49" s="1"/>
  <c r="N8" i="49"/>
  <c r="N10" i="42"/>
  <c r="N8" i="42"/>
  <c r="M9" i="42"/>
  <c r="N9" i="42" s="1"/>
  <c r="N10" i="44"/>
  <c r="M9" i="44"/>
  <c r="N9" i="44" s="1"/>
  <c r="N8" i="44"/>
  <c r="N11" i="18"/>
  <c r="N16" i="18"/>
  <c r="N8" i="18"/>
  <c r="N20" i="18"/>
  <c r="N17" i="18"/>
  <c r="N19" i="18"/>
  <c r="N18" i="18"/>
  <c r="N12" i="18"/>
  <c r="N13" i="18"/>
  <c r="H8" i="19"/>
  <c r="N8" i="34"/>
  <c r="M9" i="34"/>
  <c r="N9" i="34" s="1"/>
  <c r="N10" i="34"/>
  <c r="N10" i="38"/>
  <c r="N8" i="38"/>
  <c r="M9" i="38"/>
  <c r="N9" i="38" s="1"/>
  <c r="N8" i="56"/>
  <c r="N10" i="56"/>
  <c r="M9" i="56"/>
  <c r="N9" i="56" s="1"/>
  <c r="N10" i="33"/>
  <c r="M9" i="33"/>
  <c r="N9" i="33" s="1"/>
  <c r="N8" i="33"/>
  <c r="N10" i="8"/>
  <c r="N8" i="8"/>
  <c r="M9" i="8"/>
  <c r="N9" i="8" s="1"/>
  <c r="K52" i="51"/>
  <c r="I52" i="51"/>
  <c r="J52" i="51" s="1"/>
  <c r="G52" i="51"/>
  <c r="H52" i="51" s="1"/>
  <c r="F52" i="51"/>
  <c r="E52" i="51"/>
  <c r="C52" i="51"/>
  <c r="K13" i="51"/>
  <c r="L13" i="51" s="1"/>
  <c r="I13" i="51"/>
  <c r="J13" i="51" s="1"/>
  <c r="G13" i="51"/>
  <c r="E13" i="51"/>
  <c r="C13" i="51"/>
  <c r="K9" i="51"/>
  <c r="L9" i="51" s="1"/>
  <c r="I9" i="51"/>
  <c r="J9" i="51" s="1"/>
  <c r="G9" i="51"/>
  <c r="H9" i="51" s="1"/>
  <c r="F9" i="51"/>
  <c r="E9" i="51"/>
  <c r="C9" i="51"/>
  <c r="K38" i="50"/>
  <c r="J38" i="50"/>
  <c r="I38" i="50"/>
  <c r="G38" i="50"/>
  <c r="H38" i="50" s="1"/>
  <c r="E38" i="50"/>
  <c r="F38" i="50" s="1"/>
  <c r="C38" i="50"/>
  <c r="K13" i="50"/>
  <c r="L13" i="50" s="1"/>
  <c r="I13" i="50"/>
  <c r="J13" i="50" s="1"/>
  <c r="G13" i="50"/>
  <c r="E13" i="50"/>
  <c r="C13" i="50"/>
  <c r="K9" i="50"/>
  <c r="L9" i="50" s="1"/>
  <c r="I9" i="50"/>
  <c r="J9" i="50" s="1"/>
  <c r="G9" i="50"/>
  <c r="H9" i="50" s="1"/>
  <c r="E9" i="50"/>
  <c r="F9" i="50" s="1"/>
  <c r="C9" i="50"/>
  <c r="L9" i="58"/>
  <c r="K9" i="58"/>
  <c r="I9" i="58"/>
  <c r="J9" i="58" s="1"/>
  <c r="G9" i="58"/>
  <c r="H9" i="58" s="1"/>
  <c r="F9" i="58"/>
  <c r="E9" i="58"/>
  <c r="C9" i="58"/>
  <c r="I9" i="56"/>
  <c r="J9" i="56" s="1"/>
  <c r="G9" i="56"/>
  <c r="H9" i="56" s="1"/>
  <c r="E9" i="56"/>
  <c r="F9" i="56" s="1"/>
  <c r="C9" i="56"/>
  <c r="Q45" i="52"/>
  <c r="K45" i="52"/>
  <c r="J45" i="52"/>
  <c r="I45" i="52"/>
  <c r="G45" i="52"/>
  <c r="E45" i="52"/>
  <c r="C45" i="52"/>
  <c r="K41" i="52"/>
  <c r="L41" i="52" s="1"/>
  <c r="I41" i="52"/>
  <c r="G41" i="52"/>
  <c r="E41" i="52"/>
  <c r="C41" i="52"/>
  <c r="Q41" i="52" s="1"/>
  <c r="Q37" i="52"/>
  <c r="L37" i="52"/>
  <c r="K37" i="52"/>
  <c r="I37" i="52"/>
  <c r="J37" i="52" s="1"/>
  <c r="G37" i="52"/>
  <c r="H37" i="52" s="1"/>
  <c r="E37" i="52"/>
  <c r="F37" i="52" s="1"/>
  <c r="D37" i="52"/>
  <c r="C37" i="52"/>
  <c r="K33" i="52"/>
  <c r="L33" i="52" s="1"/>
  <c r="I33" i="52"/>
  <c r="J33" i="52" s="1"/>
  <c r="G33" i="52"/>
  <c r="H33" i="52" s="1"/>
  <c r="E33" i="52"/>
  <c r="F33" i="52" s="1"/>
  <c r="C33" i="52"/>
  <c r="Q33" i="52" s="1"/>
  <c r="K29" i="52"/>
  <c r="L29" i="52" s="1"/>
  <c r="I29" i="52"/>
  <c r="J29" i="52" s="1"/>
  <c r="G29" i="52"/>
  <c r="H29" i="52" s="1"/>
  <c r="F29" i="52"/>
  <c r="E29" i="52"/>
  <c r="C29" i="52"/>
  <c r="Q29" i="52" s="1"/>
  <c r="K25" i="52"/>
  <c r="I25" i="52"/>
  <c r="G25" i="52"/>
  <c r="E25" i="52"/>
  <c r="C25" i="52"/>
  <c r="L21" i="52"/>
  <c r="K21" i="52"/>
  <c r="I21" i="52"/>
  <c r="J21" i="52" s="1"/>
  <c r="G21" i="52"/>
  <c r="H21" i="52" s="1"/>
  <c r="F21" i="52"/>
  <c r="E21" i="52"/>
  <c r="D21" i="52"/>
  <c r="C21" i="52"/>
  <c r="Q21" i="52" s="1"/>
  <c r="Q17" i="52"/>
  <c r="K17" i="52"/>
  <c r="L17" i="52" s="1"/>
  <c r="I17" i="52"/>
  <c r="J17" i="52" s="1"/>
  <c r="G17" i="52"/>
  <c r="H17" i="52" s="1"/>
  <c r="E17" i="52"/>
  <c r="F17" i="52" s="1"/>
  <c r="C17" i="52"/>
  <c r="L13" i="52"/>
  <c r="K13" i="52"/>
  <c r="I13" i="52"/>
  <c r="J13" i="52" s="1"/>
  <c r="G13" i="52"/>
  <c r="H13" i="52" s="1"/>
  <c r="E13" i="52"/>
  <c r="F13" i="52" s="1"/>
  <c r="D13" i="52"/>
  <c r="C13" i="52"/>
  <c r="K9" i="52"/>
  <c r="L9" i="52" s="1"/>
  <c r="I9" i="52"/>
  <c r="J9" i="52" s="1"/>
  <c r="G9" i="52"/>
  <c r="H9" i="52" s="1"/>
  <c r="E9" i="52"/>
  <c r="F9" i="52" s="1"/>
  <c r="C9" i="52"/>
  <c r="Q29" i="49"/>
  <c r="L29" i="49"/>
  <c r="K29" i="49"/>
  <c r="I29" i="49"/>
  <c r="J29" i="49" s="1"/>
  <c r="G29" i="49"/>
  <c r="H29" i="49" s="1"/>
  <c r="E29" i="49"/>
  <c r="F29" i="49" s="1"/>
  <c r="D29" i="49"/>
  <c r="C29" i="49"/>
  <c r="L25" i="49"/>
  <c r="K25" i="49"/>
  <c r="I25" i="49"/>
  <c r="J25" i="49" s="1"/>
  <c r="G25" i="49"/>
  <c r="H25" i="49" s="1"/>
  <c r="F25" i="49"/>
  <c r="E25" i="49"/>
  <c r="D25" i="49"/>
  <c r="C25" i="49"/>
  <c r="Q25" i="49" s="1"/>
  <c r="K21" i="49"/>
  <c r="L21" i="49" s="1"/>
  <c r="I21" i="49"/>
  <c r="J21" i="49" s="1"/>
  <c r="G21" i="49"/>
  <c r="H21" i="49" s="1"/>
  <c r="E21" i="49"/>
  <c r="F21" i="49" s="1"/>
  <c r="C21" i="49"/>
  <c r="Q21" i="49" s="1"/>
  <c r="K17" i="49"/>
  <c r="L17" i="49" s="1"/>
  <c r="I17" i="49"/>
  <c r="J17" i="49" s="1"/>
  <c r="G17" i="49"/>
  <c r="H17" i="49" s="1"/>
  <c r="E17" i="49"/>
  <c r="F17" i="49" s="1"/>
  <c r="C17" i="49"/>
  <c r="D17" i="49" s="1"/>
  <c r="K13" i="49"/>
  <c r="L13" i="49" s="1"/>
  <c r="I13" i="49"/>
  <c r="J13" i="49" s="1"/>
  <c r="G13" i="49"/>
  <c r="H13" i="49" s="1"/>
  <c r="E13" i="49"/>
  <c r="F13" i="49" s="1"/>
  <c r="C13" i="49"/>
  <c r="D13" i="49" s="1"/>
  <c r="L9" i="49"/>
  <c r="K9" i="49"/>
  <c r="I9" i="49"/>
  <c r="J9" i="49" s="1"/>
  <c r="G9" i="49"/>
  <c r="H9" i="49" s="1"/>
  <c r="E9" i="49"/>
  <c r="F9" i="49" s="1"/>
  <c r="C9" i="49"/>
  <c r="C9" i="59"/>
  <c r="H9" i="59"/>
  <c r="J9" i="59"/>
  <c r="K9" i="59"/>
  <c r="L9" i="59" s="1"/>
  <c r="I9" i="59"/>
  <c r="G9" i="59"/>
  <c r="E9" i="59"/>
  <c r="Q37" i="54"/>
  <c r="K37" i="54"/>
  <c r="L37" i="54" s="1"/>
  <c r="I37" i="54"/>
  <c r="J37" i="54" s="1"/>
  <c r="G37" i="54"/>
  <c r="H37" i="54" s="1"/>
  <c r="E37" i="54"/>
  <c r="F37" i="54" s="1"/>
  <c r="C37" i="54"/>
  <c r="D37" i="54" s="1"/>
  <c r="Q33" i="54"/>
  <c r="K33" i="54"/>
  <c r="L33" i="54" s="1"/>
  <c r="I33" i="54"/>
  <c r="J33" i="54" s="1"/>
  <c r="G33" i="54"/>
  <c r="H33" i="54" s="1"/>
  <c r="E33" i="54"/>
  <c r="F33" i="54" s="1"/>
  <c r="C33" i="54"/>
  <c r="D33" i="54" s="1"/>
  <c r="K29" i="54"/>
  <c r="L29" i="54" s="1"/>
  <c r="I29" i="54"/>
  <c r="G29" i="54"/>
  <c r="E29" i="54"/>
  <c r="C29" i="54"/>
  <c r="Q29" i="54" s="1"/>
  <c r="K25" i="54"/>
  <c r="I25" i="54"/>
  <c r="J25" i="54" s="1"/>
  <c r="G25" i="54"/>
  <c r="H25" i="54" s="1"/>
  <c r="F25" i="54"/>
  <c r="E25" i="54"/>
  <c r="C25" i="54"/>
  <c r="Q25" i="54" s="1"/>
  <c r="K21" i="54"/>
  <c r="L21" i="54" s="1"/>
  <c r="I21" i="54"/>
  <c r="J21" i="54" s="1"/>
  <c r="G21" i="54"/>
  <c r="H21" i="54" s="1"/>
  <c r="E21" i="54"/>
  <c r="C21" i="54"/>
  <c r="K17" i="54"/>
  <c r="L17" i="54" s="1"/>
  <c r="I17" i="54"/>
  <c r="J17" i="54" s="1"/>
  <c r="G17" i="54"/>
  <c r="H17" i="54" s="1"/>
  <c r="E17" i="54"/>
  <c r="F17" i="54" s="1"/>
  <c r="C17" i="54"/>
  <c r="Q17" i="54" s="1"/>
  <c r="K13" i="54"/>
  <c r="L13" i="54" s="1"/>
  <c r="I13" i="54"/>
  <c r="J13" i="54" s="1"/>
  <c r="G13" i="54"/>
  <c r="H13" i="54" s="1"/>
  <c r="E13" i="54"/>
  <c r="F13" i="54" s="1"/>
  <c r="C13" i="54"/>
  <c r="D13" i="54" s="1"/>
  <c r="K9" i="54"/>
  <c r="L9" i="54" s="1"/>
  <c r="I9" i="54"/>
  <c r="J9" i="54" s="1"/>
  <c r="G9" i="54"/>
  <c r="H9" i="54" s="1"/>
  <c r="E9" i="54"/>
  <c r="F9" i="54" s="1"/>
  <c r="C9" i="54"/>
  <c r="Q45" i="53"/>
  <c r="K45" i="53"/>
  <c r="I45" i="53"/>
  <c r="J45" i="53" s="1"/>
  <c r="G45" i="53"/>
  <c r="E45" i="53"/>
  <c r="C45" i="53"/>
  <c r="Q41" i="53"/>
  <c r="L41" i="53"/>
  <c r="K41" i="53"/>
  <c r="I41" i="53"/>
  <c r="G41" i="53"/>
  <c r="E41" i="53"/>
  <c r="C41" i="53"/>
  <c r="L37" i="53"/>
  <c r="K37" i="53"/>
  <c r="I37" i="53"/>
  <c r="J37" i="53" s="1"/>
  <c r="G37" i="53"/>
  <c r="H37" i="53" s="1"/>
  <c r="E37" i="53"/>
  <c r="F37" i="53" s="1"/>
  <c r="D37" i="53"/>
  <c r="C37" i="53"/>
  <c r="Q33" i="53"/>
  <c r="K33" i="53"/>
  <c r="L33" i="53" s="1"/>
  <c r="I33" i="53"/>
  <c r="J33" i="53" s="1"/>
  <c r="G33" i="53"/>
  <c r="H33" i="53" s="1"/>
  <c r="E33" i="53"/>
  <c r="F33" i="53" s="1"/>
  <c r="C33" i="53"/>
  <c r="D33" i="53" s="1"/>
  <c r="L29" i="53"/>
  <c r="K29" i="53"/>
  <c r="I29" i="53"/>
  <c r="J29" i="53" s="1"/>
  <c r="G29" i="53"/>
  <c r="H29" i="53" s="1"/>
  <c r="E29" i="53"/>
  <c r="F29" i="53" s="1"/>
  <c r="D29" i="53"/>
  <c r="C29" i="53"/>
  <c r="K25" i="53"/>
  <c r="L25" i="53" s="1"/>
  <c r="I25" i="53"/>
  <c r="J25" i="53" s="1"/>
  <c r="G25" i="53"/>
  <c r="H25" i="53" s="1"/>
  <c r="E25" i="53"/>
  <c r="C25" i="53"/>
  <c r="Q25" i="53" s="1"/>
  <c r="Q21" i="53"/>
  <c r="L21" i="53"/>
  <c r="K21" i="53"/>
  <c r="J21" i="53"/>
  <c r="I21" i="53"/>
  <c r="G21" i="53"/>
  <c r="H21" i="53" s="1"/>
  <c r="E21" i="53"/>
  <c r="F21" i="53" s="1"/>
  <c r="D21" i="53"/>
  <c r="C21" i="53"/>
  <c r="Q17" i="53"/>
  <c r="L17" i="53"/>
  <c r="K17" i="53"/>
  <c r="I17" i="53"/>
  <c r="J17" i="53" s="1"/>
  <c r="G17" i="53"/>
  <c r="H17" i="53" s="1"/>
  <c r="E17" i="53"/>
  <c r="F17" i="53" s="1"/>
  <c r="C17" i="53"/>
  <c r="Q13" i="53"/>
  <c r="K13" i="53"/>
  <c r="L13" i="53" s="1"/>
  <c r="I13" i="53"/>
  <c r="J13" i="53" s="1"/>
  <c r="G13" i="53"/>
  <c r="H13" i="53" s="1"/>
  <c r="E13" i="53"/>
  <c r="F13" i="53" s="1"/>
  <c r="C13" i="53"/>
  <c r="D13" i="53" s="1"/>
  <c r="K9" i="53"/>
  <c r="L9" i="53" s="1"/>
  <c r="I9" i="53"/>
  <c r="J9" i="53" s="1"/>
  <c r="G9" i="53"/>
  <c r="H9" i="53" s="1"/>
  <c r="E9" i="53"/>
  <c r="F9" i="53" s="1"/>
  <c r="C9" i="53"/>
  <c r="K29" i="48"/>
  <c r="L29" i="48" s="1"/>
  <c r="I29" i="48"/>
  <c r="J29" i="48" s="1"/>
  <c r="G29" i="48"/>
  <c r="H29" i="48" s="1"/>
  <c r="E29" i="48"/>
  <c r="F29" i="48" s="1"/>
  <c r="C29" i="48"/>
  <c r="D29" i="48" s="1"/>
  <c r="K25" i="48"/>
  <c r="L25" i="48" s="1"/>
  <c r="I25" i="48"/>
  <c r="J25" i="48" s="1"/>
  <c r="G25" i="48"/>
  <c r="H25" i="48" s="1"/>
  <c r="E25" i="48"/>
  <c r="F25" i="48" s="1"/>
  <c r="D25" i="48"/>
  <c r="K21" i="48"/>
  <c r="L21" i="48" s="1"/>
  <c r="I21" i="48"/>
  <c r="J21" i="48" s="1"/>
  <c r="G21" i="48"/>
  <c r="H21" i="48" s="1"/>
  <c r="E21" i="48"/>
  <c r="F21" i="48" s="1"/>
  <c r="D21" i="48"/>
  <c r="K17" i="48"/>
  <c r="L17" i="48" s="1"/>
  <c r="I17" i="48"/>
  <c r="J17" i="48" s="1"/>
  <c r="G17" i="48"/>
  <c r="H17" i="48" s="1"/>
  <c r="E17" i="48"/>
  <c r="F17" i="48" s="1"/>
  <c r="D17" i="48"/>
  <c r="K13" i="48"/>
  <c r="L13" i="48" s="1"/>
  <c r="I13" i="48"/>
  <c r="J13" i="48" s="1"/>
  <c r="G13" i="48"/>
  <c r="H13" i="48" s="1"/>
  <c r="E13" i="48"/>
  <c r="F13" i="48" s="1"/>
  <c r="D13" i="48"/>
  <c r="K9" i="45"/>
  <c r="L9" i="45" s="1"/>
  <c r="J9" i="45"/>
  <c r="I9" i="45"/>
  <c r="G9" i="45"/>
  <c r="H9" i="45" s="1"/>
  <c r="F9" i="45"/>
  <c r="E9" i="45"/>
  <c r="C9" i="45"/>
  <c r="Q37" i="44"/>
  <c r="K37" i="44"/>
  <c r="L37" i="44" s="1"/>
  <c r="I37" i="44"/>
  <c r="J37" i="44" s="1"/>
  <c r="G37" i="44"/>
  <c r="H37" i="44" s="1"/>
  <c r="E37" i="44"/>
  <c r="F37" i="44" s="1"/>
  <c r="C37" i="44"/>
  <c r="D37" i="44" s="1"/>
  <c r="K33" i="44"/>
  <c r="L33" i="44" s="1"/>
  <c r="I33" i="44"/>
  <c r="J33" i="44" s="1"/>
  <c r="G33" i="44"/>
  <c r="H33" i="44" s="1"/>
  <c r="E33" i="44"/>
  <c r="F33" i="44" s="1"/>
  <c r="C33" i="44"/>
  <c r="Q33" i="44" s="1"/>
  <c r="Q29" i="44"/>
  <c r="L29" i="44"/>
  <c r="K29" i="44"/>
  <c r="I29" i="44"/>
  <c r="G29" i="44"/>
  <c r="E29" i="44"/>
  <c r="C29" i="44"/>
  <c r="Q25" i="44"/>
  <c r="K25" i="44"/>
  <c r="I25" i="44"/>
  <c r="J25" i="44" s="1"/>
  <c r="G25" i="44"/>
  <c r="H25" i="44" s="1"/>
  <c r="E25" i="44"/>
  <c r="F25" i="44" s="1"/>
  <c r="D25" i="44"/>
  <c r="C25" i="44"/>
  <c r="Q21" i="44"/>
  <c r="K21" i="44"/>
  <c r="I21" i="44"/>
  <c r="J21" i="44" s="1"/>
  <c r="G21" i="44"/>
  <c r="H21" i="44" s="1"/>
  <c r="E21" i="44"/>
  <c r="F21" i="44" s="1"/>
  <c r="C21" i="44"/>
  <c r="D21" i="44" s="1"/>
  <c r="K17" i="44"/>
  <c r="L17" i="44" s="1"/>
  <c r="I17" i="44"/>
  <c r="J17" i="44" s="1"/>
  <c r="G17" i="44"/>
  <c r="H17" i="44" s="1"/>
  <c r="E17" i="44"/>
  <c r="F17" i="44" s="1"/>
  <c r="C17" i="44"/>
  <c r="D17" i="44" s="1"/>
  <c r="L13" i="44"/>
  <c r="K13" i="44"/>
  <c r="I13" i="44"/>
  <c r="G13" i="44"/>
  <c r="H13" i="44" s="1"/>
  <c r="E13" i="44"/>
  <c r="F13" i="44" s="1"/>
  <c r="D13" i="44"/>
  <c r="C13" i="44"/>
  <c r="I9" i="44"/>
  <c r="J9" i="44" s="1"/>
  <c r="G9" i="44"/>
  <c r="H9" i="44" s="1"/>
  <c r="E9" i="44"/>
  <c r="F9" i="44" s="1"/>
  <c r="C9" i="44"/>
  <c r="Q45" i="43"/>
  <c r="K45" i="43"/>
  <c r="J45" i="43"/>
  <c r="I45" i="43"/>
  <c r="G45" i="43"/>
  <c r="E45" i="43"/>
  <c r="C45" i="43"/>
  <c r="K41" i="43"/>
  <c r="L41" i="43" s="1"/>
  <c r="I41" i="43"/>
  <c r="G41" i="43"/>
  <c r="E41" i="43"/>
  <c r="C41" i="43"/>
  <c r="Q41" i="43" s="1"/>
  <c r="L37" i="43"/>
  <c r="K37" i="43"/>
  <c r="J37" i="43"/>
  <c r="I37" i="43"/>
  <c r="G37" i="43"/>
  <c r="H37" i="43" s="1"/>
  <c r="F37" i="43"/>
  <c r="E37" i="43"/>
  <c r="D37" i="43"/>
  <c r="C37" i="43"/>
  <c r="Q37" i="43" s="1"/>
  <c r="L33" i="43"/>
  <c r="K33" i="43"/>
  <c r="I33" i="43"/>
  <c r="J33" i="43" s="1"/>
  <c r="G33" i="43"/>
  <c r="H33" i="43" s="1"/>
  <c r="F33" i="43"/>
  <c r="E33" i="43"/>
  <c r="D33" i="43"/>
  <c r="C33" i="43"/>
  <c r="Q33" i="43" s="1"/>
  <c r="K29" i="43"/>
  <c r="L29" i="43" s="1"/>
  <c r="I29" i="43"/>
  <c r="J29" i="43" s="1"/>
  <c r="G29" i="43"/>
  <c r="H29" i="43" s="1"/>
  <c r="E29" i="43"/>
  <c r="F29" i="43" s="1"/>
  <c r="C29" i="43"/>
  <c r="Q29" i="43" s="1"/>
  <c r="Q25" i="43"/>
  <c r="K25" i="43"/>
  <c r="L25" i="43" s="1"/>
  <c r="I25" i="43"/>
  <c r="J25" i="43" s="1"/>
  <c r="G25" i="43"/>
  <c r="H25" i="43" s="1"/>
  <c r="E25" i="43"/>
  <c r="C25" i="43"/>
  <c r="Q21" i="43"/>
  <c r="L21" i="43"/>
  <c r="K21" i="43"/>
  <c r="I21" i="43"/>
  <c r="J21" i="43" s="1"/>
  <c r="G21" i="43"/>
  <c r="H21" i="43" s="1"/>
  <c r="E21" i="43"/>
  <c r="F21" i="43" s="1"/>
  <c r="D21" i="43"/>
  <c r="C21" i="43"/>
  <c r="Q17" i="43"/>
  <c r="L17" i="43"/>
  <c r="K17" i="43"/>
  <c r="I17" i="43"/>
  <c r="J17" i="43" s="1"/>
  <c r="G17" i="43"/>
  <c r="H17" i="43" s="1"/>
  <c r="E17" i="43"/>
  <c r="F17" i="43" s="1"/>
  <c r="C17" i="43"/>
  <c r="Q13" i="43"/>
  <c r="L13" i="43"/>
  <c r="K13" i="43"/>
  <c r="I13" i="43"/>
  <c r="J13" i="43" s="1"/>
  <c r="G13" i="43"/>
  <c r="H13" i="43" s="1"/>
  <c r="E13" i="43"/>
  <c r="F13" i="43" s="1"/>
  <c r="D13" i="43"/>
  <c r="C13" i="43"/>
  <c r="K9" i="43"/>
  <c r="L9" i="43" s="1"/>
  <c r="I9" i="43"/>
  <c r="J9" i="43" s="1"/>
  <c r="G9" i="43"/>
  <c r="H9" i="43" s="1"/>
  <c r="F9" i="43"/>
  <c r="E9" i="43"/>
  <c r="C9" i="43"/>
  <c r="Q29" i="42"/>
  <c r="L29" i="42"/>
  <c r="K29" i="42"/>
  <c r="I29" i="42"/>
  <c r="J29" i="42" s="1"/>
  <c r="G29" i="42"/>
  <c r="H29" i="42" s="1"/>
  <c r="E29" i="42"/>
  <c r="F29" i="42" s="1"/>
  <c r="D29" i="42"/>
  <c r="C29" i="42"/>
  <c r="Q25" i="42"/>
  <c r="K25" i="42"/>
  <c r="L25" i="42" s="1"/>
  <c r="I25" i="42"/>
  <c r="J25" i="42" s="1"/>
  <c r="G25" i="42"/>
  <c r="H25" i="42" s="1"/>
  <c r="E25" i="42"/>
  <c r="F25" i="42" s="1"/>
  <c r="C25" i="42"/>
  <c r="D25" i="42" s="1"/>
  <c r="K21" i="42"/>
  <c r="L21" i="42" s="1"/>
  <c r="I21" i="42"/>
  <c r="J21" i="42" s="1"/>
  <c r="G21" i="42"/>
  <c r="H21" i="42" s="1"/>
  <c r="E21" i="42"/>
  <c r="F21" i="42" s="1"/>
  <c r="C21" i="42"/>
  <c r="Q21" i="42" s="1"/>
  <c r="Q17" i="42"/>
  <c r="K17" i="42"/>
  <c r="L17" i="42" s="1"/>
  <c r="I17" i="42"/>
  <c r="J17" i="42" s="1"/>
  <c r="G17" i="42"/>
  <c r="H17" i="42" s="1"/>
  <c r="E17" i="42"/>
  <c r="F17" i="42" s="1"/>
  <c r="C17" i="42"/>
  <c r="D17" i="42" s="1"/>
  <c r="K13" i="42"/>
  <c r="L13" i="42" s="1"/>
  <c r="I13" i="42"/>
  <c r="J13" i="42" s="1"/>
  <c r="G13" i="42"/>
  <c r="H13" i="42" s="1"/>
  <c r="E13" i="42"/>
  <c r="F13" i="42" s="1"/>
  <c r="C13" i="42"/>
  <c r="D13" i="42" s="1"/>
  <c r="K9" i="42"/>
  <c r="L9" i="42" s="1"/>
  <c r="I9" i="42"/>
  <c r="J9" i="42" s="1"/>
  <c r="G9" i="42"/>
  <c r="H9" i="42" s="1"/>
  <c r="F9" i="42"/>
  <c r="E9" i="42"/>
  <c r="C9" i="42"/>
  <c r="K9" i="39"/>
  <c r="L9" i="39" s="1"/>
  <c r="I9" i="39"/>
  <c r="J9" i="39" s="1"/>
  <c r="G9" i="39"/>
  <c r="H9" i="39" s="1"/>
  <c r="E9" i="39"/>
  <c r="F9" i="39" s="1"/>
  <c r="C9" i="39"/>
  <c r="Q37" i="38"/>
  <c r="K37" i="38"/>
  <c r="L37" i="38" s="1"/>
  <c r="I37" i="38"/>
  <c r="J37" i="38" s="1"/>
  <c r="G37" i="38"/>
  <c r="H37" i="38" s="1"/>
  <c r="E37" i="38"/>
  <c r="F37" i="38" s="1"/>
  <c r="C37" i="38"/>
  <c r="D37" i="38" s="1"/>
  <c r="Q33" i="38"/>
  <c r="K33" i="38"/>
  <c r="L33" i="38" s="1"/>
  <c r="I33" i="38"/>
  <c r="J33" i="38" s="1"/>
  <c r="G33" i="38"/>
  <c r="H33" i="38" s="1"/>
  <c r="E33" i="38"/>
  <c r="F33" i="38" s="1"/>
  <c r="C33" i="38"/>
  <c r="D33" i="38" s="1"/>
  <c r="L29" i="38"/>
  <c r="K29" i="38"/>
  <c r="I29" i="38"/>
  <c r="G29" i="38"/>
  <c r="E29" i="38"/>
  <c r="C29" i="38"/>
  <c r="Q29" i="38" s="1"/>
  <c r="K25" i="38"/>
  <c r="I25" i="38"/>
  <c r="J25" i="38" s="1"/>
  <c r="G25" i="38"/>
  <c r="H25" i="38" s="1"/>
  <c r="F25" i="38"/>
  <c r="E25" i="38"/>
  <c r="C25" i="38"/>
  <c r="K21" i="38"/>
  <c r="L21" i="38" s="1"/>
  <c r="I21" i="38"/>
  <c r="J21" i="38" s="1"/>
  <c r="G21" i="38"/>
  <c r="H21" i="38" s="1"/>
  <c r="E21" i="38"/>
  <c r="F21" i="38" s="1"/>
  <c r="C21" i="38"/>
  <c r="D21" i="38" s="1"/>
  <c r="K17" i="38"/>
  <c r="L17" i="38" s="1"/>
  <c r="I17" i="38"/>
  <c r="J17" i="38" s="1"/>
  <c r="G17" i="38"/>
  <c r="H17" i="38" s="1"/>
  <c r="E17" i="38"/>
  <c r="F17" i="38" s="1"/>
  <c r="C17" i="38"/>
  <c r="D17" i="38" s="1"/>
  <c r="K13" i="38"/>
  <c r="L13" i="38" s="1"/>
  <c r="I13" i="38"/>
  <c r="J13" i="38" s="1"/>
  <c r="G13" i="38"/>
  <c r="H13" i="38" s="1"/>
  <c r="E13" i="38"/>
  <c r="F13" i="38" s="1"/>
  <c r="C13" i="38"/>
  <c r="I9" i="38"/>
  <c r="J9" i="38" s="1"/>
  <c r="G9" i="38"/>
  <c r="H9" i="38" s="1"/>
  <c r="E9" i="38"/>
  <c r="F9" i="38" s="1"/>
  <c r="C9" i="38"/>
  <c r="K45" i="37"/>
  <c r="I45" i="37"/>
  <c r="J45" i="37" s="1"/>
  <c r="G45" i="37"/>
  <c r="E45" i="37"/>
  <c r="C45" i="37"/>
  <c r="Q45" i="37" s="1"/>
  <c r="Q41" i="37"/>
  <c r="L41" i="37"/>
  <c r="K41" i="37"/>
  <c r="I41" i="37"/>
  <c r="G41" i="37"/>
  <c r="E41" i="37"/>
  <c r="C41" i="37"/>
  <c r="K37" i="37"/>
  <c r="L37" i="37" s="1"/>
  <c r="I37" i="37"/>
  <c r="J37" i="37" s="1"/>
  <c r="G37" i="37"/>
  <c r="H37" i="37" s="1"/>
  <c r="E37" i="37"/>
  <c r="F37" i="37" s="1"/>
  <c r="C37" i="37"/>
  <c r="Q37" i="37" s="1"/>
  <c r="K33" i="37"/>
  <c r="L33" i="37" s="1"/>
  <c r="I33" i="37"/>
  <c r="J33" i="37" s="1"/>
  <c r="G33" i="37"/>
  <c r="H33" i="37" s="1"/>
  <c r="F33" i="37"/>
  <c r="E33" i="37"/>
  <c r="C33" i="37"/>
  <c r="Q33" i="37" s="1"/>
  <c r="Q29" i="37"/>
  <c r="L29" i="37"/>
  <c r="K29" i="37"/>
  <c r="I29" i="37"/>
  <c r="J29" i="37" s="1"/>
  <c r="G29" i="37"/>
  <c r="H29" i="37" s="1"/>
  <c r="E29" i="37"/>
  <c r="F29" i="37" s="1"/>
  <c r="D29" i="37"/>
  <c r="C29" i="37"/>
  <c r="L25" i="37"/>
  <c r="K25" i="37"/>
  <c r="I25" i="37"/>
  <c r="J25" i="37" s="1"/>
  <c r="G25" i="37"/>
  <c r="H25" i="37" s="1"/>
  <c r="E25" i="37"/>
  <c r="C25" i="37"/>
  <c r="Q25" i="37" s="1"/>
  <c r="L17" i="37"/>
  <c r="K17" i="37"/>
  <c r="I17" i="37"/>
  <c r="J17" i="37" s="1"/>
  <c r="H17" i="37"/>
  <c r="G17" i="37"/>
  <c r="E17" i="37"/>
  <c r="F17" i="37" s="1"/>
  <c r="C17" i="37"/>
  <c r="Q17" i="37" s="1"/>
  <c r="Q13" i="37"/>
  <c r="L13" i="37"/>
  <c r="K13" i="37"/>
  <c r="I13" i="37"/>
  <c r="J13" i="37" s="1"/>
  <c r="G13" i="37"/>
  <c r="H13" i="37" s="1"/>
  <c r="E13" i="37"/>
  <c r="F13" i="37" s="1"/>
  <c r="D13" i="37"/>
  <c r="C13" i="37"/>
  <c r="K9" i="37"/>
  <c r="L9" i="37" s="1"/>
  <c r="K10" i="37"/>
  <c r="I9" i="37"/>
  <c r="J9" i="37" s="1"/>
  <c r="G9" i="37"/>
  <c r="H9" i="37" s="1"/>
  <c r="E9" i="37"/>
  <c r="F9" i="37" s="1"/>
  <c r="C9" i="37"/>
  <c r="Q25" i="48" l="1"/>
  <c r="Q29" i="48"/>
  <c r="Q21" i="48"/>
  <c r="Q17" i="48"/>
  <c r="Q13" i="48"/>
  <c r="Q17" i="38"/>
  <c r="Q25" i="38"/>
  <c r="Q13" i="38"/>
  <c r="Q21" i="38"/>
  <c r="D33" i="52"/>
  <c r="D29" i="52"/>
  <c r="Q25" i="52"/>
  <c r="Q13" i="52"/>
  <c r="D21" i="49"/>
  <c r="Q17" i="49"/>
  <c r="Q13" i="49"/>
  <c r="D25" i="54"/>
  <c r="Q21" i="54"/>
  <c r="D17" i="54"/>
  <c r="Q13" i="54"/>
  <c r="Q37" i="53"/>
  <c r="Q29" i="53"/>
  <c r="D33" i="44"/>
  <c r="Q17" i="44"/>
  <c r="Q13" i="44"/>
  <c r="D29" i="43"/>
  <c r="D21" i="42"/>
  <c r="Q13" i="42"/>
  <c r="D25" i="38"/>
  <c r="D13" i="38"/>
  <c r="D37" i="37"/>
  <c r="D33" i="37"/>
  <c r="C9" i="35"/>
  <c r="K29" i="36"/>
  <c r="L29" i="36" s="1"/>
  <c r="I29" i="36"/>
  <c r="J29" i="36" s="1"/>
  <c r="G29" i="36"/>
  <c r="H29" i="36" s="1"/>
  <c r="E29" i="36"/>
  <c r="F29" i="36" s="1"/>
  <c r="C29" i="36"/>
  <c r="D29" i="36" s="1"/>
  <c r="K25" i="36"/>
  <c r="L25" i="36" s="1"/>
  <c r="I25" i="36"/>
  <c r="J25" i="36" s="1"/>
  <c r="G25" i="36"/>
  <c r="H25" i="36" s="1"/>
  <c r="E25" i="36"/>
  <c r="F25" i="36" s="1"/>
  <c r="C25" i="36"/>
  <c r="D25" i="36" s="1"/>
  <c r="K21" i="36"/>
  <c r="L21" i="36" s="1"/>
  <c r="I21" i="36"/>
  <c r="J21" i="36" s="1"/>
  <c r="G21" i="36"/>
  <c r="H21" i="36" s="1"/>
  <c r="E21" i="36"/>
  <c r="F21" i="36" s="1"/>
  <c r="C21" i="36"/>
  <c r="D21" i="36" s="1"/>
  <c r="K17" i="36"/>
  <c r="L17" i="36" s="1"/>
  <c r="I17" i="36"/>
  <c r="J17" i="36" s="1"/>
  <c r="G17" i="36"/>
  <c r="H17" i="36" s="1"/>
  <c r="E17" i="36"/>
  <c r="F17" i="36" s="1"/>
  <c r="C17" i="36"/>
  <c r="D17" i="36" s="1"/>
  <c r="K13" i="36"/>
  <c r="L13" i="36" s="1"/>
  <c r="I13" i="36"/>
  <c r="J13" i="36" s="1"/>
  <c r="G13" i="36"/>
  <c r="H13" i="36" s="1"/>
  <c r="E13" i="36"/>
  <c r="F13" i="36" s="1"/>
  <c r="C13" i="36"/>
  <c r="D13" i="36" s="1"/>
  <c r="K9" i="36"/>
  <c r="L9" i="36" s="1"/>
  <c r="I9" i="36"/>
  <c r="J9" i="36" s="1"/>
  <c r="G9" i="36"/>
  <c r="H9" i="36" s="1"/>
  <c r="E9" i="36"/>
  <c r="F9" i="36" s="1"/>
  <c r="C9" i="36"/>
  <c r="E9" i="35"/>
  <c r="F9" i="35" s="1"/>
  <c r="G9" i="35"/>
  <c r="H9" i="35" s="1"/>
  <c r="I9" i="35"/>
  <c r="J9" i="35" s="1"/>
  <c r="K9" i="35"/>
  <c r="L9" i="35"/>
  <c r="K37" i="34"/>
  <c r="L37" i="34" s="1"/>
  <c r="I37" i="34"/>
  <c r="J37" i="34" s="1"/>
  <c r="G37" i="34"/>
  <c r="H37" i="34" s="1"/>
  <c r="E37" i="34"/>
  <c r="F37" i="34" s="1"/>
  <c r="C37" i="34"/>
  <c r="D37" i="34" s="1"/>
  <c r="K33" i="34"/>
  <c r="L33" i="34" s="1"/>
  <c r="I33" i="34"/>
  <c r="J33" i="34" s="1"/>
  <c r="G33" i="34"/>
  <c r="H33" i="34" s="1"/>
  <c r="E33" i="34"/>
  <c r="F33" i="34" s="1"/>
  <c r="C33" i="34"/>
  <c r="D33" i="34" s="1"/>
  <c r="K29" i="34"/>
  <c r="L29" i="34" s="1"/>
  <c r="I29" i="34"/>
  <c r="G29" i="34"/>
  <c r="E29" i="34"/>
  <c r="C29" i="34"/>
  <c r="K25" i="34"/>
  <c r="I25" i="34"/>
  <c r="J25" i="34" s="1"/>
  <c r="G25" i="34"/>
  <c r="E25" i="34"/>
  <c r="F25" i="34" s="1"/>
  <c r="E40" i="19" s="1"/>
  <c r="C25" i="34"/>
  <c r="D25" i="34" s="1"/>
  <c r="K21" i="34"/>
  <c r="L21" i="34" s="1"/>
  <c r="I21" i="34"/>
  <c r="J21" i="34" s="1"/>
  <c r="G21" i="34"/>
  <c r="H21" i="34" s="1"/>
  <c r="E21" i="34"/>
  <c r="F21" i="34" s="1"/>
  <c r="C21" i="34"/>
  <c r="D21" i="34" s="1"/>
  <c r="K17" i="34"/>
  <c r="L17" i="34" s="1"/>
  <c r="I17" i="34"/>
  <c r="J17" i="34" s="1"/>
  <c r="G17" i="34"/>
  <c r="H17" i="34" s="1"/>
  <c r="E17" i="34"/>
  <c r="F17" i="34" s="1"/>
  <c r="C17" i="34"/>
  <c r="D17" i="34" s="1"/>
  <c r="K13" i="34"/>
  <c r="L13" i="34" s="1"/>
  <c r="I13" i="34"/>
  <c r="J13" i="34" s="1"/>
  <c r="G13" i="34"/>
  <c r="H13" i="34" s="1"/>
  <c r="E13" i="34"/>
  <c r="F13" i="34" s="1"/>
  <c r="C13" i="34"/>
  <c r="D13" i="34" s="1"/>
  <c r="E9" i="34"/>
  <c r="F9" i="34" s="1"/>
  <c r="G9" i="34"/>
  <c r="H9" i="34" s="1"/>
  <c r="I9" i="34"/>
  <c r="J9" i="34" s="1"/>
  <c r="D10" i="34"/>
  <c r="C9" i="34"/>
  <c r="D9" i="34" s="1"/>
  <c r="K45" i="33"/>
  <c r="I45" i="33"/>
  <c r="J45" i="33" s="1"/>
  <c r="G45" i="33"/>
  <c r="E45" i="33"/>
  <c r="C45" i="33"/>
  <c r="K41" i="33"/>
  <c r="L41" i="33" s="1"/>
  <c r="I41" i="33"/>
  <c r="G41" i="33"/>
  <c r="E41" i="33"/>
  <c r="K37" i="33"/>
  <c r="L37" i="33" s="1"/>
  <c r="I37" i="33"/>
  <c r="J37" i="33" s="1"/>
  <c r="G37" i="33"/>
  <c r="H37" i="33" s="1"/>
  <c r="E37" i="33"/>
  <c r="F37" i="33" s="1"/>
  <c r="D37" i="33"/>
  <c r="K33" i="33"/>
  <c r="L33" i="33" s="1"/>
  <c r="I33" i="33"/>
  <c r="J33" i="33" s="1"/>
  <c r="G33" i="33"/>
  <c r="H33" i="33" s="1"/>
  <c r="E33" i="33"/>
  <c r="F33" i="33" s="1"/>
  <c r="D33" i="33"/>
  <c r="K29" i="33"/>
  <c r="L29" i="33" s="1"/>
  <c r="I29" i="33"/>
  <c r="J29" i="33" s="1"/>
  <c r="G29" i="33"/>
  <c r="H29" i="33" s="1"/>
  <c r="E29" i="33"/>
  <c r="F29" i="33" s="1"/>
  <c r="D29" i="33"/>
  <c r="K21" i="33"/>
  <c r="L21" i="33" s="1"/>
  <c r="I21" i="33"/>
  <c r="J21" i="33" s="1"/>
  <c r="G21" i="33"/>
  <c r="H21" i="33" s="1"/>
  <c r="E21" i="33"/>
  <c r="F21" i="33" s="1"/>
  <c r="C21" i="33"/>
  <c r="D21" i="33" s="1"/>
  <c r="K17" i="33"/>
  <c r="L17" i="33" s="1"/>
  <c r="I17" i="33"/>
  <c r="J17" i="33" s="1"/>
  <c r="G17" i="33"/>
  <c r="H17" i="33" s="1"/>
  <c r="E17" i="33"/>
  <c r="F17" i="33" s="1"/>
  <c r="C17" i="33"/>
  <c r="E13" i="33"/>
  <c r="F13" i="33" s="1"/>
  <c r="G13" i="33"/>
  <c r="H13" i="33" s="1"/>
  <c r="I13" i="33"/>
  <c r="J13" i="33" s="1"/>
  <c r="K13" i="33"/>
  <c r="L13" i="33" s="1"/>
  <c r="C13" i="33"/>
  <c r="D13" i="33" s="1"/>
  <c r="D10" i="33"/>
  <c r="E9" i="33"/>
  <c r="F9" i="33" s="1"/>
  <c r="G9" i="33"/>
  <c r="H9" i="33" s="1"/>
  <c r="I9" i="33"/>
  <c r="J9" i="33" s="1"/>
  <c r="D8" i="33"/>
  <c r="C9" i="33"/>
  <c r="D9" i="33" s="1"/>
  <c r="E29" i="8"/>
  <c r="F29" i="8" s="1"/>
  <c r="G29" i="8"/>
  <c r="H29" i="8" s="1"/>
  <c r="I29" i="8"/>
  <c r="J29" i="8" s="1"/>
  <c r="K29" i="8"/>
  <c r="L29" i="8" s="1"/>
  <c r="C29" i="8"/>
  <c r="D29" i="8" s="1"/>
  <c r="E25" i="8"/>
  <c r="F25" i="8" s="1"/>
  <c r="G25" i="8"/>
  <c r="H25" i="8" s="1"/>
  <c r="I25" i="8"/>
  <c r="J25" i="8" s="1"/>
  <c r="K25" i="8"/>
  <c r="L25" i="8" s="1"/>
  <c r="C25" i="8"/>
  <c r="D25" i="8" s="1"/>
  <c r="E21" i="8"/>
  <c r="F21" i="8" s="1"/>
  <c r="G21" i="8"/>
  <c r="H21" i="8" s="1"/>
  <c r="I21" i="8"/>
  <c r="J21" i="8" s="1"/>
  <c r="K21" i="8"/>
  <c r="L21" i="8" s="1"/>
  <c r="C21" i="8"/>
  <c r="D21" i="8" s="1"/>
  <c r="E17" i="8"/>
  <c r="F17" i="8" s="1"/>
  <c r="G17" i="8"/>
  <c r="H17" i="8" s="1"/>
  <c r="I17" i="8"/>
  <c r="J17" i="8" s="1"/>
  <c r="K17" i="8"/>
  <c r="L17" i="8" s="1"/>
  <c r="D16" i="8"/>
  <c r="C17" i="8"/>
  <c r="D17" i="8" s="1"/>
  <c r="E13" i="8"/>
  <c r="F13" i="8" s="1"/>
  <c r="G13" i="8"/>
  <c r="H13" i="8" s="1"/>
  <c r="I13" i="8"/>
  <c r="J13" i="8" s="1"/>
  <c r="K13" i="8"/>
  <c r="L13" i="8" s="1"/>
  <c r="C13" i="8"/>
  <c r="D13" i="8" s="1"/>
  <c r="E9" i="8"/>
  <c r="F9" i="8" s="1"/>
  <c r="G9" i="8"/>
  <c r="H9" i="8" s="1"/>
  <c r="I9" i="8"/>
  <c r="J9" i="8" s="1"/>
  <c r="C9" i="8"/>
  <c r="D9" i="8" s="1"/>
  <c r="H25" i="34" l="1"/>
  <c r="F40" i="19"/>
  <c r="G13" i="64"/>
  <c r="G13" i="47"/>
  <c r="L50" i="46"/>
  <c r="L8" i="45"/>
  <c r="L10" i="45"/>
  <c r="Q20" i="44"/>
  <c r="L14" i="44" l="1"/>
  <c r="K8" i="37"/>
  <c r="K8" i="60" l="1"/>
  <c r="G40" i="64"/>
  <c r="K18" i="61"/>
  <c r="K34" i="61"/>
  <c r="K12" i="61" s="1"/>
  <c r="K8" i="61" s="1"/>
  <c r="K10" i="56"/>
  <c r="K8" i="56"/>
  <c r="K9" i="56" s="1"/>
  <c r="L9" i="56" s="1"/>
  <c r="L30" i="56"/>
  <c r="L28" i="56"/>
  <c r="K10" i="49"/>
  <c r="K8" i="49"/>
  <c r="G40" i="63"/>
  <c r="K18" i="62"/>
  <c r="K34" i="62"/>
  <c r="K12" i="62" s="1"/>
  <c r="K8" i="62" s="1"/>
  <c r="K10" i="54"/>
  <c r="K8" i="54"/>
  <c r="L30" i="54"/>
  <c r="L28" i="54"/>
  <c r="G40" i="47"/>
  <c r="K18" i="46"/>
  <c r="L40" i="46"/>
  <c r="K10" i="44"/>
  <c r="K8" i="44"/>
  <c r="L30" i="44"/>
  <c r="L28" i="44"/>
  <c r="K10" i="42"/>
  <c r="K8" i="42"/>
  <c r="G40" i="41"/>
  <c r="L40" i="40"/>
  <c r="K18" i="40"/>
  <c r="K8" i="40"/>
  <c r="K10" i="38"/>
  <c r="K8" i="38"/>
  <c r="L30" i="38"/>
  <c r="L28" i="38"/>
  <c r="K18" i="18"/>
  <c r="K10" i="36"/>
  <c r="K8" i="36"/>
  <c r="K8" i="18"/>
  <c r="D40" i="19"/>
  <c r="C40" i="19"/>
  <c r="Q40" i="61"/>
  <c r="Q40" i="62"/>
  <c r="Q40" i="46"/>
  <c r="D41" i="46"/>
  <c r="F41" i="46"/>
  <c r="H41" i="46"/>
  <c r="J41" i="46"/>
  <c r="Q41" i="46"/>
  <c r="Q40" i="40"/>
  <c r="C41" i="19"/>
  <c r="D41" i="19"/>
  <c r="E41" i="19"/>
  <c r="F41" i="19"/>
  <c r="G41" i="19"/>
  <c r="Q40" i="18"/>
  <c r="J40" i="19" s="1"/>
  <c r="K10" i="34"/>
  <c r="K8" i="34"/>
  <c r="L30" i="34"/>
  <c r="L28" i="34"/>
  <c r="Q30" i="56"/>
  <c r="Q29" i="56"/>
  <c r="Q28" i="56"/>
  <c r="Q30" i="54"/>
  <c r="Q28" i="54"/>
  <c r="Q30" i="44"/>
  <c r="Q28" i="44"/>
  <c r="D32" i="44"/>
  <c r="F32" i="44"/>
  <c r="H32" i="44"/>
  <c r="J32" i="44"/>
  <c r="L32" i="44"/>
  <c r="Q32" i="44"/>
  <c r="D34" i="44"/>
  <c r="F34" i="44"/>
  <c r="H34" i="44"/>
  <c r="J34" i="44"/>
  <c r="L34" i="44"/>
  <c r="Q34" i="44"/>
  <c r="R33" i="44" s="1"/>
  <c r="Q30" i="38"/>
  <c r="Q28" i="38"/>
  <c r="Q30" i="34"/>
  <c r="Q28" i="34"/>
  <c r="K10" i="8"/>
  <c r="K8" i="8"/>
  <c r="L16" i="40" l="1"/>
  <c r="L17" i="40"/>
  <c r="L18" i="40"/>
  <c r="J40" i="41"/>
  <c r="K9" i="38"/>
  <c r="L9" i="38" s="1"/>
  <c r="R30" i="54"/>
  <c r="R29" i="54"/>
  <c r="R30" i="44"/>
  <c r="R29" i="44"/>
  <c r="R30" i="38"/>
  <c r="R29" i="38"/>
  <c r="R30" i="34"/>
  <c r="Q29" i="34"/>
  <c r="R29" i="34" s="1"/>
  <c r="J40" i="64"/>
  <c r="J40" i="63"/>
  <c r="K9" i="44"/>
  <c r="L9" i="44"/>
  <c r="J40" i="47"/>
  <c r="R28" i="44"/>
  <c r="K9" i="34"/>
  <c r="L9" i="34" s="1"/>
  <c r="K9" i="8"/>
  <c r="L40" i="62"/>
  <c r="L40" i="61"/>
  <c r="L37" i="61"/>
  <c r="L38" i="61"/>
  <c r="R28" i="56"/>
  <c r="K8" i="46"/>
  <c r="L18" i="46" s="1"/>
  <c r="L41" i="46"/>
  <c r="R28" i="38"/>
  <c r="R29" i="56"/>
  <c r="R30" i="56"/>
  <c r="R28" i="54"/>
  <c r="R32" i="44"/>
  <c r="R34" i="44"/>
  <c r="R28" i="34"/>
  <c r="L30" i="8"/>
  <c r="L28" i="8"/>
  <c r="L26" i="8"/>
  <c r="L24" i="8"/>
  <c r="L22" i="8"/>
  <c r="L20" i="8"/>
  <c r="L18" i="8"/>
  <c r="L16" i="8"/>
  <c r="L14" i="8"/>
  <c r="L12" i="8"/>
  <c r="L10" i="8"/>
  <c r="L8" i="8"/>
  <c r="G24" i="65"/>
  <c r="G11" i="65"/>
  <c r="G22" i="65" s="1"/>
  <c r="L30" i="60"/>
  <c r="L29" i="60"/>
  <c r="L28" i="60"/>
  <c r="L27" i="60"/>
  <c r="L26" i="60"/>
  <c r="L25" i="60"/>
  <c r="L24" i="60"/>
  <c r="L22" i="60"/>
  <c r="L19" i="60"/>
  <c r="L18" i="60"/>
  <c r="L17" i="60"/>
  <c r="L16" i="60"/>
  <c r="L11" i="60"/>
  <c r="L8" i="60"/>
  <c r="G29" i="65"/>
  <c r="G28" i="65"/>
  <c r="G27" i="65"/>
  <c r="G26" i="65"/>
  <c r="G25" i="65"/>
  <c r="G16" i="65"/>
  <c r="G8" i="65"/>
  <c r="L14" i="51"/>
  <c r="L12" i="51"/>
  <c r="L10" i="51"/>
  <c r="L8" i="51"/>
  <c r="L14" i="50"/>
  <c r="L12" i="50"/>
  <c r="L10" i="50"/>
  <c r="L8" i="50"/>
  <c r="G31" i="64"/>
  <c r="G28" i="64"/>
  <c r="G30" i="64"/>
  <c r="G38" i="64"/>
  <c r="G36" i="64"/>
  <c r="G26" i="64"/>
  <c r="G25" i="64"/>
  <c r="G24" i="64"/>
  <c r="G20" i="64"/>
  <c r="G18" i="64"/>
  <c r="G17" i="64"/>
  <c r="G16" i="64"/>
  <c r="G12" i="64"/>
  <c r="G34" i="64" s="1"/>
  <c r="G8" i="64"/>
  <c r="G50" i="64"/>
  <c r="L51" i="61"/>
  <c r="L19" i="61"/>
  <c r="L16" i="61"/>
  <c r="L31" i="61"/>
  <c r="L36" i="61"/>
  <c r="L34" i="61"/>
  <c r="L32" i="61"/>
  <c r="L30" i="61"/>
  <c r="L29" i="61"/>
  <c r="L28" i="61"/>
  <c r="L27" i="61"/>
  <c r="L26" i="61"/>
  <c r="L25" i="61"/>
  <c r="L24" i="61"/>
  <c r="L22" i="61"/>
  <c r="L20" i="61"/>
  <c r="L18" i="61"/>
  <c r="L17" i="61"/>
  <c r="L13" i="61"/>
  <c r="L12" i="61"/>
  <c r="L11" i="61"/>
  <c r="L8" i="61"/>
  <c r="Q31" i="61"/>
  <c r="K10" i="52"/>
  <c r="L10" i="52" s="1"/>
  <c r="K8" i="52"/>
  <c r="G11" i="64" s="1"/>
  <c r="G22" i="64" s="1"/>
  <c r="L10" i="58"/>
  <c r="L8" i="58"/>
  <c r="L38" i="56"/>
  <c r="L37" i="56"/>
  <c r="L22" i="56"/>
  <c r="L20" i="56"/>
  <c r="L14" i="56"/>
  <c r="L13" i="56"/>
  <c r="L12" i="56"/>
  <c r="L10" i="56"/>
  <c r="L8" i="56"/>
  <c r="L42" i="52"/>
  <c r="L40" i="52"/>
  <c r="L38" i="52"/>
  <c r="L36" i="52"/>
  <c r="L34" i="52"/>
  <c r="L32" i="52"/>
  <c r="L30" i="52"/>
  <c r="L28" i="52"/>
  <c r="L22" i="52"/>
  <c r="L20" i="52"/>
  <c r="L18" i="52"/>
  <c r="L16" i="52"/>
  <c r="L14" i="52"/>
  <c r="L12" i="52"/>
  <c r="L30" i="49"/>
  <c r="L28" i="49"/>
  <c r="L26" i="49"/>
  <c r="L24" i="49"/>
  <c r="L22" i="49"/>
  <c r="L20" i="49"/>
  <c r="L18" i="49"/>
  <c r="L16" i="49"/>
  <c r="L14" i="49"/>
  <c r="L12" i="49"/>
  <c r="L10" i="49"/>
  <c r="L8" i="49"/>
  <c r="L20" i="46"/>
  <c r="L17" i="46"/>
  <c r="L50" i="62"/>
  <c r="L20" i="62"/>
  <c r="L19" i="62"/>
  <c r="G31" i="63"/>
  <c r="G41" i="63"/>
  <c r="G38" i="63"/>
  <c r="G37" i="63"/>
  <c r="G36" i="63"/>
  <c r="G30" i="63"/>
  <c r="G29" i="63"/>
  <c r="G28" i="63"/>
  <c r="G27" i="63"/>
  <c r="G26" i="63"/>
  <c r="G25" i="63"/>
  <c r="G24" i="63"/>
  <c r="G20" i="63"/>
  <c r="G19" i="63"/>
  <c r="G18" i="63"/>
  <c r="G17" i="63"/>
  <c r="G16" i="63"/>
  <c r="G12" i="63"/>
  <c r="G34" i="63" s="1"/>
  <c r="G8" i="63"/>
  <c r="G50" i="63"/>
  <c r="L31" i="62"/>
  <c r="L42" i="62"/>
  <c r="L41" i="62"/>
  <c r="L38" i="62"/>
  <c r="L37" i="62"/>
  <c r="L36" i="62"/>
  <c r="L34" i="62"/>
  <c r="L32" i="62"/>
  <c r="L30" i="62"/>
  <c r="L29" i="62"/>
  <c r="L28" i="62"/>
  <c r="L27" i="62"/>
  <c r="L26" i="62"/>
  <c r="L25" i="62"/>
  <c r="L24" i="62"/>
  <c r="L22" i="62"/>
  <c r="L18" i="62"/>
  <c r="L17" i="62"/>
  <c r="L16" i="62"/>
  <c r="L13" i="62"/>
  <c r="L12" i="62"/>
  <c r="L11" i="62"/>
  <c r="L8" i="62"/>
  <c r="Q31" i="62"/>
  <c r="L10" i="59"/>
  <c r="L8" i="59"/>
  <c r="L38" i="54"/>
  <c r="L36" i="54"/>
  <c r="L34" i="54"/>
  <c r="L32" i="54"/>
  <c r="L22" i="54"/>
  <c r="L20" i="54"/>
  <c r="L18" i="54"/>
  <c r="L16" i="54"/>
  <c r="L14" i="54"/>
  <c r="L12" i="54"/>
  <c r="L10" i="54"/>
  <c r="L8" i="54"/>
  <c r="K10" i="53"/>
  <c r="L10" i="53" s="1"/>
  <c r="K8" i="53"/>
  <c r="G11" i="63" s="1"/>
  <c r="G22" i="63" s="1"/>
  <c r="L42" i="53"/>
  <c r="L40" i="53"/>
  <c r="L38" i="53"/>
  <c r="L36" i="53"/>
  <c r="L34" i="53"/>
  <c r="L32" i="53"/>
  <c r="L30" i="53"/>
  <c r="L28" i="53"/>
  <c r="L26" i="53"/>
  <c r="L24" i="53"/>
  <c r="L22" i="53"/>
  <c r="L20" i="53"/>
  <c r="L18" i="53"/>
  <c r="L16" i="53"/>
  <c r="L14" i="53"/>
  <c r="L12" i="53"/>
  <c r="L30" i="48"/>
  <c r="L28" i="48"/>
  <c r="L26" i="48"/>
  <c r="L24" i="48"/>
  <c r="L22" i="48"/>
  <c r="L20" i="48"/>
  <c r="L18" i="48"/>
  <c r="L16" i="48"/>
  <c r="L14" i="48"/>
  <c r="L12" i="48"/>
  <c r="G42" i="47"/>
  <c r="G41" i="47"/>
  <c r="G37" i="47"/>
  <c r="G31" i="47"/>
  <c r="G30" i="47"/>
  <c r="G28" i="47"/>
  <c r="G27" i="47"/>
  <c r="G26" i="47"/>
  <c r="G25" i="47"/>
  <c r="G24" i="47"/>
  <c r="G20" i="47"/>
  <c r="G19" i="47"/>
  <c r="G18" i="47"/>
  <c r="G17" i="47"/>
  <c r="G16" i="47"/>
  <c r="G12" i="47"/>
  <c r="G34" i="47" s="1"/>
  <c r="G8" i="47"/>
  <c r="G50" i="47"/>
  <c r="C31" i="47"/>
  <c r="D31" i="47"/>
  <c r="E31" i="47"/>
  <c r="F31" i="47"/>
  <c r="L31" i="46"/>
  <c r="L42" i="46"/>
  <c r="L39" i="46"/>
  <c r="L38" i="46"/>
  <c r="L37" i="46"/>
  <c r="L36" i="46"/>
  <c r="L34" i="46"/>
  <c r="L32" i="46"/>
  <c r="L30" i="46"/>
  <c r="L29" i="46"/>
  <c r="L28" i="46"/>
  <c r="L27" i="46"/>
  <c r="L26" i="46"/>
  <c r="L25" i="46"/>
  <c r="L24" i="46"/>
  <c r="L22" i="46"/>
  <c r="L19" i="46"/>
  <c r="L13" i="46"/>
  <c r="L11" i="46"/>
  <c r="L8" i="46"/>
  <c r="Q31" i="46"/>
  <c r="L38" i="44"/>
  <c r="L36" i="44"/>
  <c r="L18" i="44"/>
  <c r="L16" i="44"/>
  <c r="L10" i="44"/>
  <c r="L8" i="44"/>
  <c r="K10" i="43"/>
  <c r="K8" i="43"/>
  <c r="G11" i="47" s="1"/>
  <c r="G22" i="47" s="1"/>
  <c r="L42" i="43"/>
  <c r="L40" i="43"/>
  <c r="L38" i="43"/>
  <c r="L36" i="43"/>
  <c r="L34" i="43"/>
  <c r="L32" i="43"/>
  <c r="L30" i="43"/>
  <c r="L28" i="43"/>
  <c r="L26" i="43"/>
  <c r="L24" i="43"/>
  <c r="L22" i="43"/>
  <c r="L20" i="43"/>
  <c r="L18" i="43"/>
  <c r="L16" i="43"/>
  <c r="L14" i="43"/>
  <c r="L12" i="43"/>
  <c r="L30" i="42"/>
  <c r="L28" i="42"/>
  <c r="L26" i="42"/>
  <c r="L24" i="42"/>
  <c r="L22" i="42"/>
  <c r="L20" i="42"/>
  <c r="L18" i="42"/>
  <c r="L16" i="42"/>
  <c r="L14" i="42"/>
  <c r="L12" i="42"/>
  <c r="L10" i="42"/>
  <c r="L8" i="42"/>
  <c r="G20" i="41"/>
  <c r="L19" i="40"/>
  <c r="G42" i="41"/>
  <c r="G41" i="41"/>
  <c r="G38" i="41"/>
  <c r="G37" i="41"/>
  <c r="G36" i="41"/>
  <c r="G31" i="41"/>
  <c r="G30" i="41"/>
  <c r="G29" i="41"/>
  <c r="G28" i="41"/>
  <c r="G27" i="41"/>
  <c r="G26" i="41"/>
  <c r="G25" i="41"/>
  <c r="G24" i="41"/>
  <c r="G19" i="41"/>
  <c r="G18" i="41"/>
  <c r="G16" i="41"/>
  <c r="G13" i="41"/>
  <c r="G50" i="41" s="1"/>
  <c r="G12" i="41"/>
  <c r="G34" i="41" s="1"/>
  <c r="G11" i="41"/>
  <c r="G22" i="41" s="1"/>
  <c r="G8" i="41"/>
  <c r="C31" i="41"/>
  <c r="D31" i="41"/>
  <c r="E31" i="41"/>
  <c r="L31" i="40"/>
  <c r="L50" i="40"/>
  <c r="L42" i="40"/>
  <c r="L41" i="40"/>
  <c r="L38" i="40"/>
  <c r="L37" i="40"/>
  <c r="L36" i="40"/>
  <c r="L34" i="40"/>
  <c r="L32" i="40"/>
  <c r="L30" i="40"/>
  <c r="L29" i="40"/>
  <c r="L28" i="40"/>
  <c r="L27" i="40"/>
  <c r="L26" i="40"/>
  <c r="L25" i="40"/>
  <c r="L24" i="40"/>
  <c r="L22" i="40"/>
  <c r="L13" i="40"/>
  <c r="L12" i="40"/>
  <c r="L11" i="40"/>
  <c r="L8" i="40"/>
  <c r="Q31" i="40"/>
  <c r="L10" i="39"/>
  <c r="L8" i="39"/>
  <c r="L38" i="38"/>
  <c r="L36" i="38"/>
  <c r="L34" i="38"/>
  <c r="L32" i="38"/>
  <c r="L22" i="38"/>
  <c r="L20" i="38"/>
  <c r="L18" i="38"/>
  <c r="L16" i="38"/>
  <c r="L14" i="38"/>
  <c r="L12" i="38"/>
  <c r="L10" i="38"/>
  <c r="L8" i="38"/>
  <c r="L8" i="37"/>
  <c r="L42" i="37"/>
  <c r="L40" i="37"/>
  <c r="L38" i="37"/>
  <c r="L36" i="37"/>
  <c r="L34" i="37"/>
  <c r="L32" i="37"/>
  <c r="L30" i="37"/>
  <c r="L28" i="37"/>
  <c r="L26" i="37"/>
  <c r="L24" i="37"/>
  <c r="L22" i="37"/>
  <c r="L21" i="37"/>
  <c r="L20" i="37"/>
  <c r="L18" i="37"/>
  <c r="L16" i="37"/>
  <c r="L14" i="37"/>
  <c r="L12" i="37"/>
  <c r="L30" i="36"/>
  <c r="L28" i="36"/>
  <c r="L26" i="36"/>
  <c r="L24" i="36"/>
  <c r="L22" i="36"/>
  <c r="L20" i="36"/>
  <c r="L18" i="36"/>
  <c r="L16" i="36"/>
  <c r="L14" i="36"/>
  <c r="L12" i="36"/>
  <c r="L10" i="36"/>
  <c r="L8" i="36"/>
  <c r="G31" i="19"/>
  <c r="G42" i="19"/>
  <c r="G38" i="19"/>
  <c r="G37" i="19"/>
  <c r="G36" i="19"/>
  <c r="G30" i="19"/>
  <c r="G29" i="19"/>
  <c r="G28" i="19"/>
  <c r="G27" i="19"/>
  <c r="G26" i="19"/>
  <c r="G25" i="19"/>
  <c r="G24" i="19"/>
  <c r="G20" i="19"/>
  <c r="G19" i="19"/>
  <c r="G18" i="19"/>
  <c r="G17" i="19"/>
  <c r="G16" i="19"/>
  <c r="G13" i="19"/>
  <c r="G50" i="19" s="1"/>
  <c r="G12" i="19"/>
  <c r="G34" i="19" s="1"/>
  <c r="G8" i="19"/>
  <c r="C31" i="19"/>
  <c r="D31" i="19"/>
  <c r="E31" i="19"/>
  <c r="F31" i="19"/>
  <c r="Q42" i="52"/>
  <c r="Q40" i="52"/>
  <c r="Q42" i="53"/>
  <c r="Q40" i="53"/>
  <c r="Q42" i="43"/>
  <c r="Q40" i="43"/>
  <c r="D32" i="40"/>
  <c r="F32" i="40"/>
  <c r="H32" i="40"/>
  <c r="J32" i="40"/>
  <c r="Q32" i="40"/>
  <c r="Q42" i="37"/>
  <c r="R41" i="37" s="1"/>
  <c r="Q40" i="37"/>
  <c r="L31" i="18"/>
  <c r="Q31" i="18"/>
  <c r="L20" i="18"/>
  <c r="L16" i="18"/>
  <c r="L50" i="18"/>
  <c r="L42" i="18"/>
  <c r="L41" i="18"/>
  <c r="L38" i="18"/>
  <c r="L37" i="18"/>
  <c r="L36" i="18"/>
  <c r="L34" i="18"/>
  <c r="L30" i="18"/>
  <c r="L29" i="18"/>
  <c r="L28" i="18"/>
  <c r="L27" i="18"/>
  <c r="L26" i="18"/>
  <c r="L25" i="18"/>
  <c r="L24" i="18"/>
  <c r="L22" i="18"/>
  <c r="L19" i="18"/>
  <c r="L18" i="18"/>
  <c r="L17" i="18"/>
  <c r="L13" i="18"/>
  <c r="L12" i="18"/>
  <c r="L11" i="18"/>
  <c r="L8" i="18"/>
  <c r="L10" i="35"/>
  <c r="L8" i="35"/>
  <c r="L38" i="34"/>
  <c r="L36" i="34"/>
  <c r="L34" i="34"/>
  <c r="L32" i="34"/>
  <c r="L22" i="34"/>
  <c r="L20" i="34"/>
  <c r="L18" i="34"/>
  <c r="L16" i="34"/>
  <c r="L14" i="34"/>
  <c r="L12" i="34"/>
  <c r="L10" i="34"/>
  <c r="L8" i="34"/>
  <c r="K10" i="33"/>
  <c r="K8" i="33"/>
  <c r="L42" i="33"/>
  <c r="L40" i="33"/>
  <c r="L38" i="33"/>
  <c r="L36" i="33"/>
  <c r="L34" i="33"/>
  <c r="L32" i="33"/>
  <c r="L30" i="33"/>
  <c r="L28" i="33"/>
  <c r="L22" i="33"/>
  <c r="L20" i="33"/>
  <c r="L18" i="33"/>
  <c r="L16" i="33"/>
  <c r="L14" i="33"/>
  <c r="L12" i="33"/>
  <c r="Q42" i="33"/>
  <c r="Q40" i="33"/>
  <c r="R42" i="52" l="1"/>
  <c r="R41" i="52"/>
  <c r="R42" i="53"/>
  <c r="R41" i="53"/>
  <c r="R42" i="43"/>
  <c r="R41" i="43"/>
  <c r="Q41" i="33"/>
  <c r="R41" i="33" s="1"/>
  <c r="J31" i="64"/>
  <c r="J31" i="63"/>
  <c r="R40" i="43"/>
  <c r="K9" i="33"/>
  <c r="L9" i="33" s="1"/>
  <c r="J31" i="19"/>
  <c r="L9" i="8"/>
  <c r="Q9" i="8"/>
  <c r="J31" i="41"/>
  <c r="R40" i="52"/>
  <c r="L8" i="52"/>
  <c r="L8" i="53"/>
  <c r="L12" i="46"/>
  <c r="L16" i="46"/>
  <c r="L8" i="33"/>
  <c r="G11" i="19"/>
  <c r="G22" i="19" s="1"/>
  <c r="R40" i="53"/>
  <c r="L10" i="43"/>
  <c r="L8" i="43"/>
  <c r="L20" i="40"/>
  <c r="G17" i="41"/>
  <c r="R42" i="37"/>
  <c r="R40" i="37"/>
  <c r="L10" i="33"/>
  <c r="R42" i="33"/>
  <c r="R40" i="33"/>
  <c r="F16" i="65"/>
  <c r="F32" i="64"/>
  <c r="Q32" i="61"/>
  <c r="J32" i="61"/>
  <c r="H32" i="61"/>
  <c r="F32" i="61"/>
  <c r="D32" i="61"/>
  <c r="Q46" i="52"/>
  <c r="J46" i="52"/>
  <c r="Q44" i="52"/>
  <c r="J44" i="52"/>
  <c r="Q32" i="62"/>
  <c r="J32" i="62"/>
  <c r="H32" i="62"/>
  <c r="F32" i="62"/>
  <c r="D32" i="62"/>
  <c r="Q46" i="53"/>
  <c r="R45" i="53" s="1"/>
  <c r="J46" i="53"/>
  <c r="Q44" i="53"/>
  <c r="J44" i="53"/>
  <c r="F32" i="47"/>
  <c r="Q32" i="46"/>
  <c r="J32" i="46"/>
  <c r="H32" i="46"/>
  <c r="F32" i="46"/>
  <c r="D32" i="46"/>
  <c r="Q46" i="43"/>
  <c r="J46" i="43"/>
  <c r="Q44" i="43"/>
  <c r="J44" i="43"/>
  <c r="F32" i="41"/>
  <c r="Q46" i="37"/>
  <c r="R45" i="37" s="1"/>
  <c r="J46" i="37"/>
  <c r="Q44" i="37"/>
  <c r="J32" i="41" s="1"/>
  <c r="J44" i="37"/>
  <c r="F32" i="19"/>
  <c r="J32" i="18"/>
  <c r="Q32" i="18"/>
  <c r="H32" i="18"/>
  <c r="F32" i="18"/>
  <c r="D32" i="18"/>
  <c r="Q46" i="33"/>
  <c r="J46" i="33"/>
  <c r="Q44" i="33"/>
  <c r="J44" i="33"/>
  <c r="R46" i="52" l="1"/>
  <c r="R45" i="52"/>
  <c r="S45" i="52" s="1"/>
  <c r="R46" i="43"/>
  <c r="R45" i="43"/>
  <c r="R46" i="33"/>
  <c r="Q45" i="33"/>
  <c r="R45" i="33" s="1"/>
  <c r="J32" i="19"/>
  <c r="J32" i="64"/>
  <c r="J32" i="47"/>
  <c r="R44" i="52"/>
  <c r="R46" i="53"/>
  <c r="R44" i="53"/>
  <c r="R44" i="43"/>
  <c r="R46" i="37"/>
  <c r="R44" i="37"/>
  <c r="R44" i="33"/>
  <c r="J10" i="58"/>
  <c r="J8" i="58"/>
  <c r="J38" i="56"/>
  <c r="J37" i="56"/>
  <c r="J36" i="56"/>
  <c r="J26" i="56"/>
  <c r="J24" i="56"/>
  <c r="J22" i="56"/>
  <c r="J20" i="56"/>
  <c r="J14" i="56"/>
  <c r="J13" i="56"/>
  <c r="J12" i="56"/>
  <c r="J10" i="56"/>
  <c r="J8" i="56"/>
  <c r="J38" i="52"/>
  <c r="J36" i="52"/>
  <c r="J34" i="52"/>
  <c r="J32" i="52"/>
  <c r="J30" i="52"/>
  <c r="J28" i="52"/>
  <c r="J22" i="52"/>
  <c r="J20" i="52"/>
  <c r="J18" i="52"/>
  <c r="J16" i="52"/>
  <c r="J14" i="52"/>
  <c r="J12" i="52"/>
  <c r="J10" i="52"/>
  <c r="J8" i="52"/>
  <c r="J30" i="49"/>
  <c r="J28" i="49"/>
  <c r="J26" i="49"/>
  <c r="J24" i="49"/>
  <c r="J22" i="49"/>
  <c r="J20" i="49"/>
  <c r="J18" i="49"/>
  <c r="J16" i="49"/>
  <c r="J14" i="49"/>
  <c r="J12" i="49"/>
  <c r="J10" i="49"/>
  <c r="J8" i="49"/>
  <c r="J10" i="59"/>
  <c r="J8" i="59"/>
  <c r="J38" i="54"/>
  <c r="J36" i="54"/>
  <c r="J34" i="54"/>
  <c r="J32" i="54"/>
  <c r="J26" i="54"/>
  <c r="J24" i="54"/>
  <c r="J22" i="54"/>
  <c r="J20" i="54"/>
  <c r="J18" i="54"/>
  <c r="J16" i="54"/>
  <c r="J14" i="54"/>
  <c r="J12" i="54"/>
  <c r="J10" i="54"/>
  <c r="J8" i="54"/>
  <c r="J38" i="53"/>
  <c r="J36" i="53"/>
  <c r="J34" i="53"/>
  <c r="J32" i="53"/>
  <c r="J30" i="53"/>
  <c r="J28" i="53"/>
  <c r="J26" i="53"/>
  <c r="J24" i="53"/>
  <c r="J22" i="53"/>
  <c r="J20" i="53"/>
  <c r="J18" i="53"/>
  <c r="J16" i="53"/>
  <c r="J14" i="53"/>
  <c r="J12" i="53"/>
  <c r="J10" i="53"/>
  <c r="J8" i="53"/>
  <c r="J30" i="48"/>
  <c r="J28" i="48"/>
  <c r="J26" i="48"/>
  <c r="J24" i="48"/>
  <c r="J22" i="48"/>
  <c r="J20" i="48"/>
  <c r="J18" i="48"/>
  <c r="J16" i="48"/>
  <c r="J14" i="48"/>
  <c r="J12" i="48"/>
  <c r="J10" i="45"/>
  <c r="J8" i="45"/>
  <c r="J38" i="44"/>
  <c r="J36" i="44"/>
  <c r="J26" i="44"/>
  <c r="J24" i="44"/>
  <c r="J22" i="44"/>
  <c r="J20" i="44"/>
  <c r="J18" i="44"/>
  <c r="J16" i="44"/>
  <c r="J10" i="44"/>
  <c r="J8" i="44"/>
  <c r="J38" i="43"/>
  <c r="J36" i="43"/>
  <c r="J34" i="43"/>
  <c r="J32" i="43"/>
  <c r="J30" i="43"/>
  <c r="J28" i="43"/>
  <c r="J26" i="43"/>
  <c r="J24" i="43"/>
  <c r="J22" i="43"/>
  <c r="J20" i="43"/>
  <c r="J18" i="43"/>
  <c r="J16" i="43"/>
  <c r="J14" i="43"/>
  <c r="J12" i="43"/>
  <c r="J10" i="43"/>
  <c r="J8" i="43"/>
  <c r="J30" i="42"/>
  <c r="J28" i="42"/>
  <c r="J26" i="42"/>
  <c r="J24" i="42"/>
  <c r="J22" i="42"/>
  <c r="J20" i="42"/>
  <c r="J18" i="42"/>
  <c r="J16" i="42"/>
  <c r="J14" i="42"/>
  <c r="J12" i="42"/>
  <c r="J10" i="42"/>
  <c r="J8" i="42"/>
  <c r="J10" i="39"/>
  <c r="J8" i="39"/>
  <c r="J38" i="38"/>
  <c r="J36" i="38"/>
  <c r="J34" i="38"/>
  <c r="J32" i="38"/>
  <c r="J26" i="38"/>
  <c r="J24" i="38"/>
  <c r="J22" i="38"/>
  <c r="J20" i="38"/>
  <c r="J18" i="38"/>
  <c r="J16" i="38"/>
  <c r="J14" i="38"/>
  <c r="J12" i="38"/>
  <c r="J10" i="38"/>
  <c r="J8" i="38"/>
  <c r="J38" i="37"/>
  <c r="J36" i="37"/>
  <c r="J34" i="37"/>
  <c r="J32" i="37"/>
  <c r="J30" i="37"/>
  <c r="J28" i="37"/>
  <c r="J26" i="37"/>
  <c r="J24" i="37"/>
  <c r="J22" i="37"/>
  <c r="J21" i="37"/>
  <c r="J20" i="37"/>
  <c r="J18" i="37"/>
  <c r="J16" i="37"/>
  <c r="J14" i="37"/>
  <c r="J12" i="37"/>
  <c r="J10" i="37"/>
  <c r="J8" i="37"/>
  <c r="J30" i="36"/>
  <c r="J28" i="36"/>
  <c r="J26" i="36"/>
  <c r="J24" i="36"/>
  <c r="J22" i="36"/>
  <c r="J20" i="36"/>
  <c r="J18" i="36"/>
  <c r="J16" i="36"/>
  <c r="J14" i="36"/>
  <c r="J12" i="36"/>
  <c r="J10" i="36"/>
  <c r="J8" i="36"/>
  <c r="J10" i="35"/>
  <c r="J8" i="35"/>
  <c r="J38" i="34"/>
  <c r="J36" i="34"/>
  <c r="J34" i="34"/>
  <c r="J32" i="34"/>
  <c r="J26" i="34"/>
  <c r="J24" i="34"/>
  <c r="J22" i="34"/>
  <c r="J20" i="34"/>
  <c r="J18" i="34"/>
  <c r="J16" i="34"/>
  <c r="J14" i="34"/>
  <c r="J12" i="34"/>
  <c r="J10" i="34"/>
  <c r="J8" i="34"/>
  <c r="J38" i="33"/>
  <c r="J36" i="33"/>
  <c r="J34" i="33"/>
  <c r="J32" i="33"/>
  <c r="J30" i="33"/>
  <c r="J28" i="33"/>
  <c r="J22" i="33"/>
  <c r="J20" i="33"/>
  <c r="J18" i="33"/>
  <c r="J16" i="33"/>
  <c r="J14" i="33"/>
  <c r="J12" i="33"/>
  <c r="J10" i="33"/>
  <c r="J8" i="33"/>
  <c r="J30" i="8"/>
  <c r="J28" i="8"/>
  <c r="J26" i="8"/>
  <c r="J24" i="8"/>
  <c r="J22" i="8"/>
  <c r="J20" i="8"/>
  <c r="J18" i="8"/>
  <c r="J16" i="8"/>
  <c r="J14" i="8"/>
  <c r="J12" i="8"/>
  <c r="J10" i="8"/>
  <c r="J8" i="8"/>
  <c r="J42" i="61" l="1"/>
  <c r="J41" i="61"/>
  <c r="J39" i="61"/>
  <c r="J38" i="61"/>
  <c r="J37" i="61"/>
  <c r="J36" i="61"/>
  <c r="J30" i="61"/>
  <c r="J29" i="61"/>
  <c r="J28" i="61"/>
  <c r="J27" i="61"/>
  <c r="J26" i="61"/>
  <c r="J25" i="61"/>
  <c r="J24" i="61"/>
  <c r="J20" i="61"/>
  <c r="J19" i="61"/>
  <c r="J18" i="61"/>
  <c r="J17" i="61"/>
  <c r="J16" i="61"/>
  <c r="J13" i="61"/>
  <c r="J12" i="61"/>
  <c r="J11" i="61"/>
  <c r="J8" i="61"/>
  <c r="J42" i="62"/>
  <c r="J41" i="62"/>
  <c r="J39" i="62"/>
  <c r="J38" i="62"/>
  <c r="J37" i="62"/>
  <c r="J36" i="62"/>
  <c r="J30" i="62"/>
  <c r="J29" i="62"/>
  <c r="J28" i="62"/>
  <c r="J27" i="62"/>
  <c r="J26" i="62"/>
  <c r="J25" i="62"/>
  <c r="J24" i="62"/>
  <c r="J20" i="62"/>
  <c r="J19" i="62"/>
  <c r="J18" i="62"/>
  <c r="J17" i="62"/>
  <c r="J16" i="62"/>
  <c r="J13" i="62"/>
  <c r="J12" i="62"/>
  <c r="J11" i="62"/>
  <c r="J8" i="62"/>
  <c r="J42" i="46"/>
  <c r="J39" i="46"/>
  <c r="J38" i="46"/>
  <c r="J37" i="46"/>
  <c r="J36" i="46"/>
  <c r="J30" i="46"/>
  <c r="J29" i="46"/>
  <c r="J28" i="46"/>
  <c r="J27" i="46"/>
  <c r="J26" i="46"/>
  <c r="J25" i="46"/>
  <c r="J24" i="46"/>
  <c r="J20" i="46"/>
  <c r="J19" i="46"/>
  <c r="J18" i="46"/>
  <c r="J17" i="46"/>
  <c r="J16" i="46"/>
  <c r="J13" i="46"/>
  <c r="J12" i="46"/>
  <c r="J11" i="46"/>
  <c r="J8" i="46"/>
  <c r="J42" i="40"/>
  <c r="J41" i="40"/>
  <c r="J39" i="40"/>
  <c r="J38" i="40"/>
  <c r="J37" i="40"/>
  <c r="J36" i="40"/>
  <c r="J30" i="40"/>
  <c r="J29" i="40"/>
  <c r="J28" i="40"/>
  <c r="J27" i="40"/>
  <c r="J26" i="40"/>
  <c r="J25" i="40"/>
  <c r="J24" i="40"/>
  <c r="J20" i="40"/>
  <c r="J19" i="40"/>
  <c r="J18" i="40"/>
  <c r="J17" i="40"/>
  <c r="J16" i="40"/>
  <c r="J13" i="40"/>
  <c r="J12" i="40"/>
  <c r="J11" i="40"/>
  <c r="J8" i="40"/>
  <c r="J42" i="18"/>
  <c r="J41" i="18"/>
  <c r="J38" i="18"/>
  <c r="J37" i="18"/>
  <c r="J36" i="18"/>
  <c r="J30" i="18"/>
  <c r="J29" i="18"/>
  <c r="J28" i="18"/>
  <c r="J27" i="18"/>
  <c r="J26" i="18"/>
  <c r="J25" i="18"/>
  <c r="J24" i="18"/>
  <c r="J20" i="18"/>
  <c r="J19" i="18"/>
  <c r="J18" i="18"/>
  <c r="J17" i="18"/>
  <c r="J16" i="18"/>
  <c r="J13" i="18"/>
  <c r="J12" i="18"/>
  <c r="J11" i="18"/>
  <c r="J8" i="18"/>
  <c r="F42" i="64"/>
  <c r="F39" i="64"/>
  <c r="F38" i="64"/>
  <c r="F36" i="64"/>
  <c r="F30" i="64"/>
  <c r="F28" i="64"/>
  <c r="F26" i="64"/>
  <c r="F25" i="64"/>
  <c r="F24" i="64"/>
  <c r="F20" i="64"/>
  <c r="F18" i="64"/>
  <c r="F17" i="64"/>
  <c r="F16" i="64"/>
  <c r="F50" i="64"/>
  <c r="F12" i="64"/>
  <c r="F34" i="64" s="1"/>
  <c r="F11" i="64"/>
  <c r="F22" i="64" s="1"/>
  <c r="F8" i="64"/>
  <c r="F42" i="41"/>
  <c r="F41" i="41"/>
  <c r="F39" i="41"/>
  <c r="F38" i="41"/>
  <c r="F37" i="41"/>
  <c r="F36" i="41"/>
  <c r="F30" i="41"/>
  <c r="F29" i="41"/>
  <c r="F28" i="41"/>
  <c r="F27" i="41"/>
  <c r="F26" i="41"/>
  <c r="F25" i="41"/>
  <c r="F24" i="41"/>
  <c r="F20" i="41"/>
  <c r="F19" i="41"/>
  <c r="F18" i="41"/>
  <c r="F17" i="41"/>
  <c r="F16" i="41"/>
  <c r="F13" i="41"/>
  <c r="F50" i="41" s="1"/>
  <c r="F12" i="41"/>
  <c r="F34" i="41" s="1"/>
  <c r="F11" i="41"/>
  <c r="F22" i="41" s="1"/>
  <c r="F8" i="41"/>
  <c r="F42" i="47"/>
  <c r="F41" i="47"/>
  <c r="F39" i="47"/>
  <c r="F38" i="47"/>
  <c r="F37" i="47"/>
  <c r="F30" i="47"/>
  <c r="F28" i="47"/>
  <c r="F27" i="47"/>
  <c r="F26" i="47"/>
  <c r="F25" i="47"/>
  <c r="F24" i="47"/>
  <c r="F20" i="47"/>
  <c r="F19" i="47"/>
  <c r="F18" i="47"/>
  <c r="F17" i="47"/>
  <c r="F16" i="47"/>
  <c r="F12" i="47"/>
  <c r="F34" i="47" s="1"/>
  <c r="F11" i="47"/>
  <c r="F22" i="47" s="1"/>
  <c r="F8" i="47"/>
  <c r="F50" i="47"/>
  <c r="F41" i="63"/>
  <c r="F39" i="63"/>
  <c r="F38" i="63"/>
  <c r="F37" i="63"/>
  <c r="F36" i="63"/>
  <c r="F30" i="63"/>
  <c r="F29" i="63"/>
  <c r="F28" i="63"/>
  <c r="F27" i="63"/>
  <c r="F26" i="63"/>
  <c r="F25" i="63"/>
  <c r="F24" i="63"/>
  <c r="F20" i="63"/>
  <c r="F19" i="63"/>
  <c r="F18" i="63"/>
  <c r="F17" i="63"/>
  <c r="F16" i="63"/>
  <c r="F12" i="63"/>
  <c r="F34" i="63" s="1"/>
  <c r="F11" i="63"/>
  <c r="F22" i="63" s="1"/>
  <c r="F8" i="63"/>
  <c r="F50" i="63"/>
  <c r="I22" i="61"/>
  <c r="J22" i="61" s="1"/>
  <c r="I34" i="61"/>
  <c r="J34" i="61" s="1"/>
  <c r="G34" i="61"/>
  <c r="I51" i="61"/>
  <c r="I22" i="62"/>
  <c r="J22" i="62" s="1"/>
  <c r="I34" i="62"/>
  <c r="J34" i="62" s="1"/>
  <c r="G34" i="62"/>
  <c r="I50" i="62"/>
  <c r="I34" i="46"/>
  <c r="J34" i="46" s="1"/>
  <c r="I22" i="46"/>
  <c r="J22" i="46" s="1"/>
  <c r="I50" i="46"/>
  <c r="I50" i="40"/>
  <c r="J50" i="40" s="1"/>
  <c r="I34" i="40"/>
  <c r="J34" i="40" s="1"/>
  <c r="I22" i="40"/>
  <c r="J22" i="40" s="1"/>
  <c r="F42" i="19"/>
  <c r="F38" i="19"/>
  <c r="F37" i="19"/>
  <c r="F36" i="19"/>
  <c r="F30" i="19"/>
  <c r="F29" i="19"/>
  <c r="F28" i="19"/>
  <c r="F27" i="19"/>
  <c r="F26" i="19"/>
  <c r="F25" i="19"/>
  <c r="F24" i="19"/>
  <c r="F20" i="19"/>
  <c r="F19" i="19"/>
  <c r="F18" i="19"/>
  <c r="F17" i="19"/>
  <c r="F16" i="19"/>
  <c r="F13" i="19"/>
  <c r="F50" i="19" s="1"/>
  <c r="F12" i="19"/>
  <c r="F34" i="19" s="1"/>
  <c r="F11" i="19"/>
  <c r="F22" i="19" s="1"/>
  <c r="F8" i="19"/>
  <c r="I50" i="18"/>
  <c r="J50" i="18" s="1"/>
  <c r="I34" i="18"/>
  <c r="J34" i="18" s="1"/>
  <c r="I22" i="18"/>
  <c r="J22" i="18" s="1"/>
  <c r="F24" i="65" l="1"/>
  <c r="F29" i="65"/>
  <c r="F28" i="65"/>
  <c r="F27" i="65"/>
  <c r="F26" i="65"/>
  <c r="F25" i="65"/>
  <c r="F13" i="65"/>
  <c r="F12" i="65"/>
  <c r="F11" i="65"/>
  <c r="F22" i="65" s="1"/>
  <c r="F8" i="65"/>
  <c r="J13" i="60"/>
  <c r="J12" i="60"/>
  <c r="J11" i="60"/>
  <c r="J8" i="60"/>
  <c r="J20" i="60"/>
  <c r="J19" i="60"/>
  <c r="J18" i="60"/>
  <c r="J17" i="60"/>
  <c r="J16" i="60"/>
  <c r="J30" i="60"/>
  <c r="J29" i="60"/>
  <c r="J28" i="60"/>
  <c r="J27" i="60"/>
  <c r="J26" i="60"/>
  <c r="J25" i="60"/>
  <c r="J24" i="60"/>
  <c r="J22" i="60"/>
  <c r="J10" i="51"/>
  <c r="J8" i="51"/>
  <c r="J53" i="51"/>
  <c r="J51" i="51"/>
  <c r="J14" i="51"/>
  <c r="J12" i="51"/>
  <c r="J37" i="50"/>
  <c r="J39" i="50"/>
  <c r="J10" i="50"/>
  <c r="J8" i="50"/>
  <c r="J14" i="50"/>
  <c r="J12" i="50"/>
  <c r="E39" i="65" l="1"/>
  <c r="D39" i="65"/>
  <c r="C39" i="65"/>
  <c r="E38" i="65"/>
  <c r="D38" i="65"/>
  <c r="C38" i="65"/>
  <c r="E37" i="65"/>
  <c r="D37" i="65"/>
  <c r="E36" i="65"/>
  <c r="D36" i="65"/>
  <c r="C36" i="65"/>
  <c r="E35" i="65"/>
  <c r="D35" i="65"/>
  <c r="C35" i="65"/>
  <c r="E34" i="65"/>
  <c r="D34" i="65"/>
  <c r="C34" i="65"/>
  <c r="E29" i="65"/>
  <c r="D29" i="65"/>
  <c r="C29" i="65"/>
  <c r="E28" i="65"/>
  <c r="D28" i="65"/>
  <c r="C28" i="65"/>
  <c r="E27" i="65"/>
  <c r="E26" i="65"/>
  <c r="D26" i="65"/>
  <c r="C26" i="65"/>
  <c r="E25" i="65"/>
  <c r="D25" i="65"/>
  <c r="E24" i="65"/>
  <c r="D24" i="65"/>
  <c r="C24" i="65"/>
  <c r="E13" i="65"/>
  <c r="D13" i="65"/>
  <c r="C13" i="65"/>
  <c r="E12" i="65"/>
  <c r="D12" i="65"/>
  <c r="C12" i="65"/>
  <c r="R8" i="55"/>
  <c r="R9" i="55"/>
  <c r="R10" i="55"/>
  <c r="C39" i="64" l="1"/>
  <c r="E13" i="64"/>
  <c r="D13" i="64"/>
  <c r="E42" i="64"/>
  <c r="D42" i="64"/>
  <c r="E41" i="64"/>
  <c r="E39" i="64"/>
  <c r="D39" i="64"/>
  <c r="E38" i="64"/>
  <c r="D38" i="64"/>
  <c r="C38" i="64"/>
  <c r="C37" i="64"/>
  <c r="E36" i="64"/>
  <c r="D36" i="64"/>
  <c r="E12" i="64"/>
  <c r="D12" i="64"/>
  <c r="C12" i="64"/>
  <c r="E30" i="64"/>
  <c r="D30" i="64"/>
  <c r="C30" i="64"/>
  <c r="E29" i="64"/>
  <c r="D29" i="64"/>
  <c r="C29" i="64"/>
  <c r="E28" i="64"/>
  <c r="D28" i="64"/>
  <c r="C28" i="64"/>
  <c r="E26" i="64"/>
  <c r="D26" i="64"/>
  <c r="C26" i="64"/>
  <c r="E25" i="64"/>
  <c r="D25" i="64"/>
  <c r="E24" i="64"/>
  <c r="D24" i="64"/>
  <c r="C24" i="64"/>
  <c r="E11" i="64"/>
  <c r="D11" i="64"/>
  <c r="C11" i="64"/>
  <c r="E20" i="64"/>
  <c r="D20" i="64"/>
  <c r="C20" i="64"/>
  <c r="E19" i="64"/>
  <c r="D19" i="64"/>
  <c r="C19" i="64"/>
  <c r="E18" i="64"/>
  <c r="D18" i="64"/>
  <c r="C18" i="64"/>
  <c r="E17" i="64"/>
  <c r="D17" i="64"/>
  <c r="C17" i="64"/>
  <c r="E16" i="64"/>
  <c r="D16" i="64"/>
  <c r="C16" i="64"/>
  <c r="E8" i="64"/>
  <c r="D8" i="64"/>
  <c r="C8" i="64"/>
  <c r="C39" i="41"/>
  <c r="C39" i="47"/>
  <c r="C39" i="63"/>
  <c r="D42" i="63"/>
  <c r="E41" i="63"/>
  <c r="D41" i="63"/>
  <c r="C41" i="63"/>
  <c r="E39" i="63"/>
  <c r="D39" i="63"/>
  <c r="E38" i="63"/>
  <c r="E37" i="63"/>
  <c r="D37" i="63"/>
  <c r="C37" i="63"/>
  <c r="E36" i="63"/>
  <c r="D36" i="63"/>
  <c r="C36" i="63"/>
  <c r="E12" i="63"/>
  <c r="D12" i="63"/>
  <c r="C12" i="63"/>
  <c r="E30" i="63"/>
  <c r="D30" i="63"/>
  <c r="C30" i="63"/>
  <c r="E29" i="63"/>
  <c r="D29" i="63"/>
  <c r="C29" i="63"/>
  <c r="E28" i="63"/>
  <c r="D28" i="63"/>
  <c r="C28" i="63"/>
  <c r="E27" i="63"/>
  <c r="E26" i="63"/>
  <c r="D26" i="63"/>
  <c r="C26" i="63"/>
  <c r="E25" i="63"/>
  <c r="D25" i="63"/>
  <c r="E24" i="63"/>
  <c r="D24" i="63"/>
  <c r="C24" i="63"/>
  <c r="E11" i="63"/>
  <c r="D11" i="63"/>
  <c r="C11" i="63"/>
  <c r="E20" i="63"/>
  <c r="D20" i="63"/>
  <c r="C20" i="63"/>
  <c r="E19" i="63"/>
  <c r="D19" i="63"/>
  <c r="C19" i="63"/>
  <c r="E18" i="63"/>
  <c r="D18" i="63"/>
  <c r="C18" i="63"/>
  <c r="E17" i="63"/>
  <c r="D17" i="63"/>
  <c r="C17" i="63"/>
  <c r="E16" i="63"/>
  <c r="D16" i="63"/>
  <c r="C16" i="63"/>
  <c r="E8" i="63"/>
  <c r="D8" i="63"/>
  <c r="C8" i="63"/>
  <c r="E20" i="47"/>
  <c r="D20" i="47"/>
  <c r="C20" i="47"/>
  <c r="E19" i="47"/>
  <c r="D19" i="47"/>
  <c r="C19" i="47"/>
  <c r="E18" i="47"/>
  <c r="D18" i="47"/>
  <c r="C18" i="47"/>
  <c r="E17" i="47"/>
  <c r="D17" i="47"/>
  <c r="C17" i="47"/>
  <c r="E16" i="47"/>
  <c r="D16" i="47"/>
  <c r="C16" i="47"/>
  <c r="E8" i="47"/>
  <c r="D8" i="47"/>
  <c r="C8" i="47"/>
  <c r="D13" i="47"/>
  <c r="C13" i="47"/>
  <c r="D42" i="47"/>
  <c r="C42" i="47"/>
  <c r="E41" i="47"/>
  <c r="D41" i="47"/>
  <c r="C41" i="47"/>
  <c r="E39" i="47"/>
  <c r="D39" i="47"/>
  <c r="E38" i="47"/>
  <c r="E37" i="47"/>
  <c r="D37" i="47"/>
  <c r="C37" i="47"/>
  <c r="E12" i="47"/>
  <c r="D12" i="47"/>
  <c r="C12" i="47"/>
  <c r="E30" i="47"/>
  <c r="D30" i="47"/>
  <c r="C30" i="47"/>
  <c r="E29" i="47"/>
  <c r="D29" i="47"/>
  <c r="C29" i="47"/>
  <c r="E28" i="47"/>
  <c r="D28" i="47"/>
  <c r="C28" i="47"/>
  <c r="E27" i="47"/>
  <c r="E26" i="47"/>
  <c r="D26" i="47"/>
  <c r="C26" i="47"/>
  <c r="E25" i="47"/>
  <c r="D25" i="47"/>
  <c r="E24" i="47"/>
  <c r="D24" i="47"/>
  <c r="C24" i="47"/>
  <c r="E11" i="47"/>
  <c r="D11" i="47"/>
  <c r="C11" i="47"/>
  <c r="F51" i="51" l="1"/>
  <c r="H51" i="51"/>
  <c r="E20" i="65" l="1"/>
  <c r="E30" i="65"/>
  <c r="D8" i="65"/>
  <c r="D20" i="65"/>
  <c r="D30" i="65"/>
  <c r="D11" i="65"/>
  <c r="D22" i="65" s="1"/>
  <c r="E11" i="65"/>
  <c r="E22" i="65" s="1"/>
  <c r="E8" i="65"/>
  <c r="F8" i="60"/>
  <c r="E41" i="65"/>
  <c r="D41" i="65"/>
  <c r="C41" i="65"/>
  <c r="E32" i="65"/>
  <c r="D32" i="65"/>
  <c r="C32" i="65"/>
  <c r="C22" i="65"/>
  <c r="E50" i="64"/>
  <c r="D50" i="64"/>
  <c r="C50" i="64"/>
  <c r="E34" i="64"/>
  <c r="D34" i="64"/>
  <c r="C34" i="64"/>
  <c r="E22" i="64"/>
  <c r="D22" i="64"/>
  <c r="C22" i="64"/>
  <c r="C34" i="63"/>
  <c r="C22" i="63"/>
  <c r="E50" i="63"/>
  <c r="D50" i="63"/>
  <c r="C50" i="63"/>
  <c r="E34" i="63"/>
  <c r="D34" i="63"/>
  <c r="E22" i="63"/>
  <c r="D22" i="63"/>
  <c r="G50" i="62"/>
  <c r="E50" i="62"/>
  <c r="C50" i="62"/>
  <c r="Q42" i="62"/>
  <c r="H42" i="62"/>
  <c r="F42" i="62"/>
  <c r="D42" i="62"/>
  <c r="Q41" i="62"/>
  <c r="H41" i="62"/>
  <c r="F41" i="62"/>
  <c r="D41" i="62"/>
  <c r="Q39" i="62"/>
  <c r="H39" i="62"/>
  <c r="F39" i="62"/>
  <c r="D39" i="62"/>
  <c r="Q38" i="62"/>
  <c r="H38" i="62"/>
  <c r="F38" i="62"/>
  <c r="D38" i="62"/>
  <c r="Q37" i="62"/>
  <c r="H37" i="62"/>
  <c r="F37" i="62"/>
  <c r="D37" i="62"/>
  <c r="Q36" i="62"/>
  <c r="H36" i="62"/>
  <c r="F36" i="62"/>
  <c r="D36" i="62"/>
  <c r="H34" i="62"/>
  <c r="E34" i="62"/>
  <c r="F34" i="62" s="1"/>
  <c r="C34" i="62"/>
  <c r="Q30" i="62"/>
  <c r="H30" i="62"/>
  <c r="F30" i="62"/>
  <c r="D30" i="62"/>
  <c r="Q29" i="62"/>
  <c r="H29" i="62"/>
  <c r="F29" i="62"/>
  <c r="D29" i="62"/>
  <c r="Q28" i="62"/>
  <c r="H28" i="62"/>
  <c r="F28" i="62"/>
  <c r="D28" i="62"/>
  <c r="Q27" i="62"/>
  <c r="H27" i="62"/>
  <c r="Q26" i="62"/>
  <c r="H26" i="62"/>
  <c r="F26" i="62"/>
  <c r="D26" i="62"/>
  <c r="Q25" i="62"/>
  <c r="H25" i="62"/>
  <c r="F25" i="62"/>
  <c r="D25" i="62"/>
  <c r="Q24" i="62"/>
  <c r="H24" i="62"/>
  <c r="F24" i="62"/>
  <c r="D24" i="62"/>
  <c r="G22" i="62"/>
  <c r="H22" i="62" s="1"/>
  <c r="E22" i="62"/>
  <c r="F22" i="62" s="1"/>
  <c r="C22" i="62"/>
  <c r="D22" i="62" s="1"/>
  <c r="Q20" i="62"/>
  <c r="H20" i="62"/>
  <c r="F20" i="62"/>
  <c r="D20" i="62"/>
  <c r="Q19" i="62"/>
  <c r="H19" i="62"/>
  <c r="F19" i="62"/>
  <c r="D19" i="62"/>
  <c r="Q18" i="62"/>
  <c r="H18" i="62"/>
  <c r="F18" i="62"/>
  <c r="D18" i="62"/>
  <c r="Q17" i="62"/>
  <c r="H17" i="62"/>
  <c r="F17" i="62"/>
  <c r="D17" i="62"/>
  <c r="Q16" i="62"/>
  <c r="H16" i="62"/>
  <c r="F16" i="62"/>
  <c r="D16" i="62"/>
  <c r="Q13" i="62"/>
  <c r="H13" i="62"/>
  <c r="F13" i="62"/>
  <c r="D13" i="62"/>
  <c r="Q12" i="62"/>
  <c r="H12" i="62"/>
  <c r="F12" i="62"/>
  <c r="D12" i="62"/>
  <c r="Q11" i="62"/>
  <c r="H11" i="62"/>
  <c r="F11" i="62"/>
  <c r="D11" i="62"/>
  <c r="Q8" i="62"/>
  <c r="H8" i="62"/>
  <c r="F8" i="62"/>
  <c r="D8" i="62"/>
  <c r="G51" i="61"/>
  <c r="E51" i="61"/>
  <c r="F51" i="61" s="1"/>
  <c r="C51" i="61"/>
  <c r="Q42" i="61"/>
  <c r="H42" i="61"/>
  <c r="F42" i="61"/>
  <c r="D42" i="61"/>
  <c r="Q41" i="61"/>
  <c r="H41" i="61"/>
  <c r="F41" i="61"/>
  <c r="D41" i="61"/>
  <c r="Q39" i="61"/>
  <c r="H39" i="61"/>
  <c r="F39" i="61"/>
  <c r="D39" i="61"/>
  <c r="Q38" i="61"/>
  <c r="H38" i="61"/>
  <c r="F38" i="61"/>
  <c r="D38" i="61"/>
  <c r="Q37" i="61"/>
  <c r="H37" i="61"/>
  <c r="F37" i="61"/>
  <c r="D37" i="61"/>
  <c r="Q36" i="61"/>
  <c r="H36" i="61"/>
  <c r="F36" i="61"/>
  <c r="D36" i="61"/>
  <c r="H34" i="61"/>
  <c r="E34" i="61"/>
  <c r="F34" i="61" s="1"/>
  <c r="C34" i="61"/>
  <c r="D34" i="61" s="1"/>
  <c r="Q30" i="61"/>
  <c r="H30" i="61"/>
  <c r="F30" i="61"/>
  <c r="D30" i="61"/>
  <c r="Q29" i="61"/>
  <c r="H29" i="61"/>
  <c r="F29" i="61"/>
  <c r="D29" i="61"/>
  <c r="Q28" i="61"/>
  <c r="H28" i="61"/>
  <c r="F28" i="61"/>
  <c r="D28" i="61"/>
  <c r="Q27" i="61"/>
  <c r="H27" i="61"/>
  <c r="Q26" i="61"/>
  <c r="H26" i="61"/>
  <c r="F26" i="61"/>
  <c r="D26" i="61"/>
  <c r="Q25" i="61"/>
  <c r="H25" i="61"/>
  <c r="F25" i="61"/>
  <c r="D25" i="61"/>
  <c r="Q24" i="61"/>
  <c r="H24" i="61"/>
  <c r="F24" i="61"/>
  <c r="D24" i="61"/>
  <c r="G22" i="61"/>
  <c r="H22" i="61" s="1"/>
  <c r="E22" i="61"/>
  <c r="F22" i="61" s="1"/>
  <c r="C22" i="61"/>
  <c r="Q20" i="61"/>
  <c r="H20" i="61"/>
  <c r="F20" i="61"/>
  <c r="D20" i="61"/>
  <c r="Q19" i="61"/>
  <c r="H19" i="61"/>
  <c r="F19" i="61"/>
  <c r="D19" i="61"/>
  <c r="Q18" i="61"/>
  <c r="H18" i="61"/>
  <c r="F18" i="61"/>
  <c r="D18" i="61"/>
  <c r="Q17" i="61"/>
  <c r="H17" i="61"/>
  <c r="F17" i="61"/>
  <c r="D17" i="61"/>
  <c r="Q16" i="61"/>
  <c r="H16" i="61"/>
  <c r="F16" i="61"/>
  <c r="D16" i="61"/>
  <c r="Q13" i="61"/>
  <c r="H13" i="61"/>
  <c r="F13" i="61"/>
  <c r="D13" i="61"/>
  <c r="Q12" i="61"/>
  <c r="H12" i="61"/>
  <c r="F12" i="61"/>
  <c r="D12" i="61"/>
  <c r="Q11" i="61"/>
  <c r="H11" i="61"/>
  <c r="F11" i="61"/>
  <c r="D11" i="61"/>
  <c r="Q8" i="61"/>
  <c r="H8" i="61"/>
  <c r="F8" i="61"/>
  <c r="D8" i="61"/>
  <c r="G47" i="60"/>
  <c r="E47" i="60"/>
  <c r="F47" i="60" s="1"/>
  <c r="C47" i="60"/>
  <c r="D47" i="60" s="1"/>
  <c r="Q39" i="60"/>
  <c r="H39" i="60"/>
  <c r="F39" i="60"/>
  <c r="D39" i="60"/>
  <c r="Q38" i="60"/>
  <c r="H38" i="60"/>
  <c r="F38" i="60"/>
  <c r="D38" i="60"/>
  <c r="Q37" i="60"/>
  <c r="H37" i="60"/>
  <c r="F37" i="60"/>
  <c r="D37" i="60"/>
  <c r="Q36" i="60"/>
  <c r="H36" i="60"/>
  <c r="F36" i="60"/>
  <c r="D36" i="60"/>
  <c r="Q35" i="60"/>
  <c r="H35" i="60"/>
  <c r="F35" i="60"/>
  <c r="D35" i="60"/>
  <c r="Q34" i="60"/>
  <c r="H34" i="60"/>
  <c r="F34" i="60"/>
  <c r="D34" i="60"/>
  <c r="G32" i="60"/>
  <c r="H32" i="60" s="1"/>
  <c r="E32" i="60"/>
  <c r="F32" i="60" s="1"/>
  <c r="C32" i="60"/>
  <c r="Q30" i="60"/>
  <c r="H30" i="60"/>
  <c r="F30" i="60"/>
  <c r="Q29" i="60"/>
  <c r="H29" i="60"/>
  <c r="F29" i="60"/>
  <c r="D29" i="60"/>
  <c r="Q28" i="60"/>
  <c r="H28" i="60"/>
  <c r="F28" i="60"/>
  <c r="D28" i="60"/>
  <c r="Q27" i="60"/>
  <c r="H27" i="60"/>
  <c r="Q26" i="60"/>
  <c r="H26" i="60"/>
  <c r="F26" i="60"/>
  <c r="D26" i="60"/>
  <c r="Q25" i="60"/>
  <c r="H25" i="60"/>
  <c r="F25" i="60"/>
  <c r="D25" i="60"/>
  <c r="Q24" i="60"/>
  <c r="H24" i="60"/>
  <c r="F24" i="60"/>
  <c r="G22" i="60"/>
  <c r="H22" i="60" s="1"/>
  <c r="E22" i="60"/>
  <c r="F22" i="60" s="1"/>
  <c r="C22" i="60"/>
  <c r="Q20" i="60"/>
  <c r="H20" i="60"/>
  <c r="F20" i="60"/>
  <c r="Q19" i="60"/>
  <c r="H19" i="60"/>
  <c r="F19" i="60"/>
  <c r="D19" i="60"/>
  <c r="Q18" i="60"/>
  <c r="H18" i="60"/>
  <c r="F18" i="60"/>
  <c r="D18" i="60"/>
  <c r="Q17" i="60"/>
  <c r="H17" i="60"/>
  <c r="F17" i="60"/>
  <c r="D17" i="60"/>
  <c r="Q16" i="60"/>
  <c r="H16" i="60"/>
  <c r="Q13" i="60"/>
  <c r="H13" i="60"/>
  <c r="F13" i="60"/>
  <c r="Q12" i="60"/>
  <c r="H12" i="60"/>
  <c r="F12" i="60"/>
  <c r="Q11" i="60"/>
  <c r="H11" i="60"/>
  <c r="F11" i="60"/>
  <c r="Q8" i="60"/>
  <c r="H8" i="60"/>
  <c r="Q10" i="59"/>
  <c r="H10" i="59"/>
  <c r="Q9" i="59"/>
  <c r="Q8" i="59"/>
  <c r="H8" i="59"/>
  <c r="Q10" i="58"/>
  <c r="H10" i="58"/>
  <c r="F10" i="58"/>
  <c r="Q8" i="58"/>
  <c r="H8" i="58"/>
  <c r="F8" i="58"/>
  <c r="Q38" i="56"/>
  <c r="H38" i="56"/>
  <c r="F38" i="56"/>
  <c r="D38" i="56"/>
  <c r="Q37" i="56"/>
  <c r="H37" i="56"/>
  <c r="F37" i="56"/>
  <c r="D37" i="56"/>
  <c r="Q36" i="56"/>
  <c r="H36" i="56"/>
  <c r="F36" i="56"/>
  <c r="D36" i="56"/>
  <c r="Q34" i="56"/>
  <c r="H34" i="56"/>
  <c r="F34" i="56"/>
  <c r="D34" i="56"/>
  <c r="Q33" i="56"/>
  <c r="H33" i="56"/>
  <c r="F33" i="56"/>
  <c r="Q32" i="56"/>
  <c r="H32" i="56"/>
  <c r="F32" i="56"/>
  <c r="Q26" i="56"/>
  <c r="R26" i="56" s="1"/>
  <c r="H26" i="56"/>
  <c r="F26" i="56"/>
  <c r="D26" i="56"/>
  <c r="Q25" i="56"/>
  <c r="H25" i="56"/>
  <c r="F25" i="56"/>
  <c r="D25" i="56"/>
  <c r="Q24" i="56"/>
  <c r="H24" i="56"/>
  <c r="F24" i="56"/>
  <c r="D24" i="56"/>
  <c r="Q22" i="56"/>
  <c r="H22" i="56"/>
  <c r="F22" i="56"/>
  <c r="D22" i="56"/>
  <c r="Q21" i="56"/>
  <c r="F21" i="56"/>
  <c r="D21" i="56"/>
  <c r="Q20" i="56"/>
  <c r="H20" i="56"/>
  <c r="F20" i="56"/>
  <c r="D20" i="56"/>
  <c r="Q18" i="56"/>
  <c r="R18" i="56" s="1"/>
  <c r="H18" i="56"/>
  <c r="F18" i="56"/>
  <c r="D18" i="56"/>
  <c r="Q17" i="56"/>
  <c r="H17" i="56"/>
  <c r="F17" i="56"/>
  <c r="Q16" i="56"/>
  <c r="H16" i="56"/>
  <c r="F16" i="56"/>
  <c r="D16" i="56"/>
  <c r="Q14" i="56"/>
  <c r="H14" i="56"/>
  <c r="F14" i="56"/>
  <c r="D14" i="56"/>
  <c r="Q13" i="56"/>
  <c r="H13" i="56"/>
  <c r="F13" i="56"/>
  <c r="D13" i="56"/>
  <c r="Q12" i="56"/>
  <c r="H12" i="56"/>
  <c r="F12" i="56"/>
  <c r="D12" i="56"/>
  <c r="Q10" i="56"/>
  <c r="H10" i="56"/>
  <c r="F10" i="56"/>
  <c r="D10" i="56"/>
  <c r="D9" i="56"/>
  <c r="Q8" i="56"/>
  <c r="H8" i="56"/>
  <c r="F8" i="56"/>
  <c r="D8" i="56"/>
  <c r="Q52" i="55"/>
  <c r="R52" i="55" s="1"/>
  <c r="P52" i="55"/>
  <c r="N52" i="55"/>
  <c r="L52" i="55"/>
  <c r="J52" i="55"/>
  <c r="H52" i="55"/>
  <c r="F52" i="55"/>
  <c r="D52" i="55"/>
  <c r="Q51" i="55"/>
  <c r="P51" i="55"/>
  <c r="N51" i="55"/>
  <c r="L51" i="55"/>
  <c r="J51" i="55"/>
  <c r="H51" i="55"/>
  <c r="F51" i="55"/>
  <c r="D51" i="55"/>
  <c r="Q50" i="55"/>
  <c r="P50" i="55"/>
  <c r="N50" i="55"/>
  <c r="L50" i="55"/>
  <c r="J50" i="55"/>
  <c r="H50" i="55"/>
  <c r="F50" i="55"/>
  <c r="D50" i="55"/>
  <c r="Q49" i="55"/>
  <c r="P49" i="55"/>
  <c r="N49" i="55"/>
  <c r="L49" i="55"/>
  <c r="J49" i="55"/>
  <c r="H49" i="55"/>
  <c r="F49" i="55"/>
  <c r="D49" i="55"/>
  <c r="Q48" i="55"/>
  <c r="P48" i="55"/>
  <c r="N48" i="55"/>
  <c r="L48" i="55"/>
  <c r="J48" i="55"/>
  <c r="H48" i="55"/>
  <c r="F48" i="55"/>
  <c r="D48" i="55"/>
  <c r="Q47" i="55"/>
  <c r="P47" i="55"/>
  <c r="N47" i="55"/>
  <c r="L47" i="55"/>
  <c r="J47" i="55"/>
  <c r="H47" i="55"/>
  <c r="F47" i="55"/>
  <c r="D47" i="55"/>
  <c r="Q45" i="55"/>
  <c r="P45" i="55"/>
  <c r="N45" i="55"/>
  <c r="L45" i="55"/>
  <c r="J45" i="55"/>
  <c r="H45" i="55"/>
  <c r="F45" i="55"/>
  <c r="D45" i="55"/>
  <c r="Q44" i="55"/>
  <c r="P44" i="55"/>
  <c r="N44" i="55"/>
  <c r="L44" i="55"/>
  <c r="J44" i="55"/>
  <c r="H44" i="55"/>
  <c r="F44" i="55"/>
  <c r="D44" i="55"/>
  <c r="Q43" i="55"/>
  <c r="P43" i="55"/>
  <c r="N43" i="55"/>
  <c r="L43" i="55"/>
  <c r="J43" i="55"/>
  <c r="H43" i="55"/>
  <c r="F43" i="55"/>
  <c r="D43" i="55"/>
  <c r="Q42" i="55"/>
  <c r="P42" i="55"/>
  <c r="N42" i="55"/>
  <c r="L42" i="55"/>
  <c r="J42" i="55"/>
  <c r="H42" i="55"/>
  <c r="F42" i="55"/>
  <c r="D42" i="55"/>
  <c r="Q41" i="55"/>
  <c r="P41" i="55"/>
  <c r="N41" i="55"/>
  <c r="L41" i="55"/>
  <c r="J41" i="55"/>
  <c r="H41" i="55"/>
  <c r="F41" i="55"/>
  <c r="D41" i="55"/>
  <c r="Q40" i="55"/>
  <c r="P40" i="55"/>
  <c r="N40" i="55"/>
  <c r="L40" i="55"/>
  <c r="J40" i="55"/>
  <c r="H40" i="55"/>
  <c r="F40" i="55"/>
  <c r="D40" i="55"/>
  <c r="Q38" i="55"/>
  <c r="R38" i="55" s="1"/>
  <c r="P38" i="55"/>
  <c r="N38" i="55"/>
  <c r="L38" i="55"/>
  <c r="J38" i="55"/>
  <c r="H38" i="55"/>
  <c r="F38" i="55"/>
  <c r="D38" i="55"/>
  <c r="Q37" i="55"/>
  <c r="R37" i="55" s="1"/>
  <c r="P37" i="55"/>
  <c r="N37" i="55"/>
  <c r="L37" i="55"/>
  <c r="J37" i="55"/>
  <c r="H37" i="55"/>
  <c r="F37" i="55"/>
  <c r="D37" i="55"/>
  <c r="Q36" i="55"/>
  <c r="R36" i="55" s="1"/>
  <c r="P36" i="55"/>
  <c r="N36" i="55"/>
  <c r="L36" i="55"/>
  <c r="J36" i="55"/>
  <c r="H36" i="55"/>
  <c r="F36" i="55"/>
  <c r="D36" i="55"/>
  <c r="Q35" i="55"/>
  <c r="R35" i="55" s="1"/>
  <c r="P35" i="55"/>
  <c r="N35" i="55"/>
  <c r="L35" i="55"/>
  <c r="J35" i="55"/>
  <c r="H35" i="55"/>
  <c r="F35" i="55"/>
  <c r="D35" i="55"/>
  <c r="Q34" i="55"/>
  <c r="P34" i="55"/>
  <c r="N34" i="55"/>
  <c r="L34" i="55"/>
  <c r="J34" i="55"/>
  <c r="H34" i="55"/>
  <c r="F34" i="55"/>
  <c r="D34" i="55"/>
  <c r="Q33" i="55"/>
  <c r="R33" i="55" s="1"/>
  <c r="P33" i="55"/>
  <c r="N33" i="55"/>
  <c r="L33" i="55"/>
  <c r="J33" i="55"/>
  <c r="H33" i="55"/>
  <c r="F33" i="55"/>
  <c r="D33" i="55"/>
  <c r="Q31" i="55"/>
  <c r="P31" i="55"/>
  <c r="N31" i="55"/>
  <c r="L31" i="55"/>
  <c r="J31" i="55"/>
  <c r="H31" i="55"/>
  <c r="F31" i="55"/>
  <c r="D31" i="55"/>
  <c r="Q30" i="55"/>
  <c r="P30" i="55"/>
  <c r="N30" i="55"/>
  <c r="L30" i="55"/>
  <c r="J30" i="55"/>
  <c r="H30" i="55"/>
  <c r="F30" i="55"/>
  <c r="D30" i="55"/>
  <c r="Q29" i="55"/>
  <c r="P29" i="55"/>
  <c r="N29" i="55"/>
  <c r="L29" i="55"/>
  <c r="J29" i="55"/>
  <c r="H29" i="55"/>
  <c r="F29" i="55"/>
  <c r="D29" i="55"/>
  <c r="Q28" i="55"/>
  <c r="P28" i="55"/>
  <c r="N28" i="55"/>
  <c r="L28" i="55"/>
  <c r="J28" i="55"/>
  <c r="H28" i="55"/>
  <c r="F28" i="55"/>
  <c r="D28" i="55"/>
  <c r="Q27" i="55"/>
  <c r="P27" i="55"/>
  <c r="N27" i="55"/>
  <c r="L27" i="55"/>
  <c r="J27" i="55"/>
  <c r="H27" i="55"/>
  <c r="F27" i="55"/>
  <c r="D27" i="55"/>
  <c r="Q26" i="55"/>
  <c r="P26" i="55"/>
  <c r="N26" i="55"/>
  <c r="L26" i="55"/>
  <c r="J26" i="55"/>
  <c r="H26" i="55"/>
  <c r="F26" i="55"/>
  <c r="D26" i="55"/>
  <c r="Q24" i="55"/>
  <c r="P24" i="55"/>
  <c r="N24" i="55"/>
  <c r="L24" i="55"/>
  <c r="J24" i="55"/>
  <c r="H24" i="55"/>
  <c r="F24" i="55"/>
  <c r="D24" i="55"/>
  <c r="Q23" i="55"/>
  <c r="P23" i="55"/>
  <c r="N23" i="55"/>
  <c r="L23" i="55"/>
  <c r="J23" i="55"/>
  <c r="H23" i="55"/>
  <c r="F23" i="55"/>
  <c r="D23" i="55"/>
  <c r="Q22" i="55"/>
  <c r="P22" i="55"/>
  <c r="N22" i="55"/>
  <c r="L22" i="55"/>
  <c r="J22" i="55"/>
  <c r="H22" i="55"/>
  <c r="F22" i="55"/>
  <c r="D22" i="55"/>
  <c r="Q21" i="55"/>
  <c r="R21" i="55" s="1"/>
  <c r="P21" i="55"/>
  <c r="N21" i="55"/>
  <c r="L21" i="55"/>
  <c r="J21" i="55"/>
  <c r="H21" i="55"/>
  <c r="F21" i="55"/>
  <c r="D21" i="55"/>
  <c r="Q20" i="55"/>
  <c r="P20" i="55"/>
  <c r="N20" i="55"/>
  <c r="L20" i="55"/>
  <c r="J20" i="55"/>
  <c r="H20" i="55"/>
  <c r="F20" i="55"/>
  <c r="D20" i="55"/>
  <c r="Q19" i="55"/>
  <c r="P19" i="55"/>
  <c r="N19" i="55"/>
  <c r="L19" i="55"/>
  <c r="J19" i="55"/>
  <c r="H19" i="55"/>
  <c r="F19" i="55"/>
  <c r="D19" i="55"/>
  <c r="Q17" i="55"/>
  <c r="P17" i="55"/>
  <c r="N17" i="55"/>
  <c r="L17" i="55"/>
  <c r="J17" i="55"/>
  <c r="H17" i="55"/>
  <c r="F17" i="55"/>
  <c r="D17" i="55"/>
  <c r="Q16" i="55"/>
  <c r="R16" i="55" s="1"/>
  <c r="P16" i="55"/>
  <c r="N16" i="55"/>
  <c r="L16" i="55"/>
  <c r="J16" i="55"/>
  <c r="H16" i="55"/>
  <c r="F16" i="55"/>
  <c r="D16" i="55"/>
  <c r="Q15" i="55"/>
  <c r="P15" i="55"/>
  <c r="N15" i="55"/>
  <c r="L15" i="55"/>
  <c r="J15" i="55"/>
  <c r="H15" i="55"/>
  <c r="F15" i="55"/>
  <c r="D15" i="55"/>
  <c r="Q14" i="55"/>
  <c r="P14" i="55"/>
  <c r="N14" i="55"/>
  <c r="L14" i="55"/>
  <c r="J14" i="55"/>
  <c r="H14" i="55"/>
  <c r="F14" i="55"/>
  <c r="D14" i="55"/>
  <c r="Q13" i="55"/>
  <c r="P13" i="55"/>
  <c r="N13" i="55"/>
  <c r="L13" i="55"/>
  <c r="J13" i="55"/>
  <c r="H13" i="55"/>
  <c r="F13" i="55"/>
  <c r="D13" i="55"/>
  <c r="Q12" i="55"/>
  <c r="P12" i="55"/>
  <c r="N12" i="55"/>
  <c r="L12" i="55"/>
  <c r="J12" i="55"/>
  <c r="H12" i="55"/>
  <c r="F12" i="55"/>
  <c r="D12" i="55"/>
  <c r="Q10" i="55"/>
  <c r="Q9" i="55"/>
  <c r="Q8" i="55"/>
  <c r="Q38" i="54"/>
  <c r="H38" i="54"/>
  <c r="F38" i="54"/>
  <c r="D38" i="54"/>
  <c r="Q36" i="54"/>
  <c r="H36" i="54"/>
  <c r="F36" i="54"/>
  <c r="D36" i="54"/>
  <c r="Q34" i="54"/>
  <c r="R33" i="54" s="1"/>
  <c r="H34" i="54"/>
  <c r="F34" i="54"/>
  <c r="D34" i="54"/>
  <c r="Q32" i="54"/>
  <c r="H32" i="54"/>
  <c r="F32" i="54"/>
  <c r="D32" i="54"/>
  <c r="Q26" i="54"/>
  <c r="H26" i="54"/>
  <c r="F26" i="54"/>
  <c r="D26" i="54"/>
  <c r="Q24" i="54"/>
  <c r="H24" i="54"/>
  <c r="F24" i="54"/>
  <c r="D24" i="54"/>
  <c r="Q22" i="54"/>
  <c r="R21" i="54" s="1"/>
  <c r="H22" i="54"/>
  <c r="Q20" i="54"/>
  <c r="J38" i="63" s="1"/>
  <c r="H20" i="54"/>
  <c r="Q18" i="54"/>
  <c r="R17" i="54" s="1"/>
  <c r="H18" i="54"/>
  <c r="F18" i="54"/>
  <c r="D18" i="54"/>
  <c r="Q16" i="54"/>
  <c r="H16" i="54"/>
  <c r="F16" i="54"/>
  <c r="D16" i="54"/>
  <c r="Q14" i="54"/>
  <c r="R13" i="54" s="1"/>
  <c r="H14" i="54"/>
  <c r="F14" i="54"/>
  <c r="D14" i="54"/>
  <c r="Q12" i="54"/>
  <c r="H12" i="54"/>
  <c r="F12" i="54"/>
  <c r="D12" i="54"/>
  <c r="Q10" i="54"/>
  <c r="R10" i="54" s="1"/>
  <c r="H10" i="54"/>
  <c r="F10" i="54"/>
  <c r="D10" i="54"/>
  <c r="Q9" i="54"/>
  <c r="D9" i="54"/>
  <c r="Q8" i="54"/>
  <c r="H8" i="54"/>
  <c r="F8" i="54"/>
  <c r="D8" i="54"/>
  <c r="Q38" i="53"/>
  <c r="R37" i="53" s="1"/>
  <c r="H38" i="53"/>
  <c r="F38" i="53"/>
  <c r="D38" i="53"/>
  <c r="Q36" i="53"/>
  <c r="H36" i="53"/>
  <c r="F36" i="53"/>
  <c r="D36" i="53"/>
  <c r="Q34" i="53"/>
  <c r="R33" i="53" s="1"/>
  <c r="H34" i="53"/>
  <c r="F34" i="53"/>
  <c r="D34" i="53"/>
  <c r="Q32" i="53"/>
  <c r="H32" i="53"/>
  <c r="F32" i="53"/>
  <c r="D32" i="53"/>
  <c r="Q30" i="53"/>
  <c r="R29" i="53" s="1"/>
  <c r="H30" i="53"/>
  <c r="F30" i="53"/>
  <c r="D30" i="53"/>
  <c r="Q28" i="53"/>
  <c r="H28" i="53"/>
  <c r="F28" i="53"/>
  <c r="D28" i="53"/>
  <c r="Q26" i="53"/>
  <c r="H26" i="53"/>
  <c r="Q24" i="53"/>
  <c r="H24" i="53"/>
  <c r="Q22" i="53"/>
  <c r="R21" i="53" s="1"/>
  <c r="H22" i="53"/>
  <c r="F22" i="53"/>
  <c r="D22" i="53"/>
  <c r="Q20" i="53"/>
  <c r="H20" i="53"/>
  <c r="F20" i="53"/>
  <c r="D20" i="53"/>
  <c r="Q18" i="53"/>
  <c r="H18" i="53"/>
  <c r="F18" i="53"/>
  <c r="Q16" i="53"/>
  <c r="J25" i="63" s="1"/>
  <c r="H16" i="53"/>
  <c r="F16" i="53"/>
  <c r="Q14" i="53"/>
  <c r="R13" i="53" s="1"/>
  <c r="H14" i="53"/>
  <c r="F14" i="53"/>
  <c r="D14" i="53"/>
  <c r="Q12" i="53"/>
  <c r="H12" i="53"/>
  <c r="F12" i="53"/>
  <c r="D12" i="53"/>
  <c r="Q10" i="53"/>
  <c r="H10" i="53"/>
  <c r="F10" i="53"/>
  <c r="D10" i="53"/>
  <c r="Q9" i="53"/>
  <c r="D9" i="53"/>
  <c r="Q8" i="53"/>
  <c r="H8" i="53"/>
  <c r="F8" i="53"/>
  <c r="D8" i="53"/>
  <c r="Q38" i="52"/>
  <c r="R37" i="52" s="1"/>
  <c r="H38" i="52"/>
  <c r="F38" i="52"/>
  <c r="D38" i="52"/>
  <c r="Q36" i="52"/>
  <c r="H36" i="52"/>
  <c r="F36" i="52"/>
  <c r="D36" i="52"/>
  <c r="Q34" i="52"/>
  <c r="R33" i="52" s="1"/>
  <c r="H34" i="52"/>
  <c r="F34" i="52"/>
  <c r="D34" i="52"/>
  <c r="Q32" i="52"/>
  <c r="H32" i="52"/>
  <c r="F32" i="52"/>
  <c r="D32" i="52"/>
  <c r="Q30" i="52"/>
  <c r="R29" i="52" s="1"/>
  <c r="H30" i="52"/>
  <c r="F30" i="52"/>
  <c r="D30" i="52"/>
  <c r="Q28" i="52"/>
  <c r="H28" i="52"/>
  <c r="F28" i="52"/>
  <c r="D28" i="52"/>
  <c r="Q26" i="52"/>
  <c r="Q24" i="52"/>
  <c r="Q22" i="52"/>
  <c r="R21" i="52" s="1"/>
  <c r="H22" i="52"/>
  <c r="F22" i="52"/>
  <c r="D22" i="52"/>
  <c r="Q20" i="52"/>
  <c r="H20" i="52"/>
  <c r="F20" i="52"/>
  <c r="D20" i="52"/>
  <c r="Q18" i="52"/>
  <c r="R17" i="52" s="1"/>
  <c r="H18" i="52"/>
  <c r="F18" i="52"/>
  <c r="Q16" i="52"/>
  <c r="H16" i="52"/>
  <c r="F16" i="52"/>
  <c r="Q14" i="52"/>
  <c r="R13" i="52" s="1"/>
  <c r="H14" i="52"/>
  <c r="F14" i="52"/>
  <c r="D14" i="52"/>
  <c r="Q12" i="52"/>
  <c r="H12" i="52"/>
  <c r="F12" i="52"/>
  <c r="D12" i="52"/>
  <c r="Q10" i="52"/>
  <c r="H10" i="52"/>
  <c r="F10" i="52"/>
  <c r="D10" i="52"/>
  <c r="Q9" i="52"/>
  <c r="D9" i="52"/>
  <c r="Q8" i="52"/>
  <c r="H8" i="52"/>
  <c r="F8" i="52"/>
  <c r="D8" i="52"/>
  <c r="Q53" i="51"/>
  <c r="H53" i="51"/>
  <c r="F53" i="51"/>
  <c r="Q51" i="51"/>
  <c r="Q49" i="51"/>
  <c r="H49" i="51"/>
  <c r="F49" i="51"/>
  <c r="D49" i="51"/>
  <c r="Q48" i="51"/>
  <c r="H48" i="51"/>
  <c r="F48" i="51"/>
  <c r="D48" i="51"/>
  <c r="Q47" i="51"/>
  <c r="H47" i="51"/>
  <c r="F47" i="51"/>
  <c r="D47" i="51"/>
  <c r="Q46" i="51"/>
  <c r="H46" i="51"/>
  <c r="F46" i="51"/>
  <c r="D46" i="51"/>
  <c r="Q45" i="51"/>
  <c r="H45" i="51"/>
  <c r="F45" i="51"/>
  <c r="D45" i="51"/>
  <c r="Q44" i="51"/>
  <c r="H44" i="51"/>
  <c r="F44" i="51"/>
  <c r="D44" i="51"/>
  <c r="Q42" i="51"/>
  <c r="H42" i="51"/>
  <c r="F42" i="51"/>
  <c r="D42" i="51"/>
  <c r="Q41" i="51"/>
  <c r="H41" i="51"/>
  <c r="F41" i="51"/>
  <c r="D41" i="51"/>
  <c r="Q40" i="51"/>
  <c r="H40" i="51"/>
  <c r="F40" i="51"/>
  <c r="D40" i="51"/>
  <c r="Q39" i="51"/>
  <c r="H39" i="51"/>
  <c r="F39" i="51"/>
  <c r="D39" i="51"/>
  <c r="Q38" i="51"/>
  <c r="H38" i="51"/>
  <c r="F38" i="51"/>
  <c r="D38" i="51"/>
  <c r="Q37" i="51"/>
  <c r="H37" i="51"/>
  <c r="F37" i="51"/>
  <c r="D37" i="51"/>
  <c r="Q35" i="51"/>
  <c r="R35" i="51" s="1"/>
  <c r="H35" i="51"/>
  <c r="Q34" i="51"/>
  <c r="Q33" i="51"/>
  <c r="Q32" i="51"/>
  <c r="Q31" i="51"/>
  <c r="Q30" i="51"/>
  <c r="H30" i="51"/>
  <c r="Q28" i="51"/>
  <c r="H28" i="51"/>
  <c r="F28" i="51"/>
  <c r="D28" i="51"/>
  <c r="Q27" i="51"/>
  <c r="H27" i="51"/>
  <c r="F27" i="51"/>
  <c r="D27" i="51"/>
  <c r="Q26" i="51"/>
  <c r="H26" i="51"/>
  <c r="F26" i="51"/>
  <c r="D26" i="51"/>
  <c r="Q25" i="51"/>
  <c r="H25" i="51"/>
  <c r="F25" i="51"/>
  <c r="D25" i="51"/>
  <c r="Q24" i="51"/>
  <c r="H24" i="51"/>
  <c r="F24" i="51"/>
  <c r="D24" i="51"/>
  <c r="Q23" i="51"/>
  <c r="H23" i="51"/>
  <c r="F23" i="51"/>
  <c r="D23" i="51"/>
  <c r="Q21" i="51"/>
  <c r="H21" i="51"/>
  <c r="F21" i="51"/>
  <c r="Q20" i="51"/>
  <c r="Q19" i="51"/>
  <c r="Q18" i="51"/>
  <c r="H18" i="51"/>
  <c r="F18" i="51"/>
  <c r="Q17" i="51"/>
  <c r="H17" i="51"/>
  <c r="F17" i="51"/>
  <c r="Q16" i="51"/>
  <c r="H16" i="51"/>
  <c r="F16" i="51"/>
  <c r="Q14" i="51"/>
  <c r="Q12" i="51"/>
  <c r="Q10" i="51"/>
  <c r="H10" i="51"/>
  <c r="F10" i="51"/>
  <c r="Q8" i="51"/>
  <c r="H8" i="51"/>
  <c r="F8" i="51"/>
  <c r="Q39" i="50"/>
  <c r="H39" i="50"/>
  <c r="F39" i="50"/>
  <c r="Q37" i="50"/>
  <c r="H37" i="50"/>
  <c r="F37" i="50"/>
  <c r="Q35" i="50"/>
  <c r="Q34" i="50"/>
  <c r="Q33" i="50"/>
  <c r="Q32" i="50"/>
  <c r="Q31" i="50"/>
  <c r="Q30" i="50"/>
  <c r="Q21" i="50"/>
  <c r="Q20" i="50"/>
  <c r="Q19" i="50"/>
  <c r="Q18" i="50"/>
  <c r="Q17" i="50"/>
  <c r="Q16" i="50"/>
  <c r="Q14" i="50"/>
  <c r="Q12" i="50"/>
  <c r="Q10" i="50"/>
  <c r="H10" i="50"/>
  <c r="F10" i="50"/>
  <c r="Q8" i="50"/>
  <c r="H8" i="50"/>
  <c r="F8" i="50"/>
  <c r="Q30" i="49"/>
  <c r="R29" i="49" s="1"/>
  <c r="H30" i="49"/>
  <c r="F30" i="49"/>
  <c r="D30" i="49"/>
  <c r="Q28" i="49"/>
  <c r="H28" i="49"/>
  <c r="F28" i="49"/>
  <c r="D28" i="49"/>
  <c r="Q26" i="49"/>
  <c r="R25" i="49" s="1"/>
  <c r="H26" i="49"/>
  <c r="F26" i="49"/>
  <c r="D26" i="49"/>
  <c r="Q24" i="49"/>
  <c r="H24" i="49"/>
  <c r="F24" i="49"/>
  <c r="D24" i="49"/>
  <c r="Q22" i="49"/>
  <c r="H22" i="49"/>
  <c r="F22" i="49"/>
  <c r="D22" i="49"/>
  <c r="Q20" i="49"/>
  <c r="H20" i="49"/>
  <c r="F20" i="49"/>
  <c r="D20" i="49"/>
  <c r="Q18" i="49"/>
  <c r="R17" i="49" s="1"/>
  <c r="H18" i="49"/>
  <c r="F18" i="49"/>
  <c r="D18" i="49"/>
  <c r="Q16" i="49"/>
  <c r="H16" i="49"/>
  <c r="F16" i="49"/>
  <c r="D16" i="49"/>
  <c r="Q14" i="49"/>
  <c r="R13" i="49" s="1"/>
  <c r="H14" i="49"/>
  <c r="F14" i="49"/>
  <c r="D14" i="49"/>
  <c r="Q12" i="49"/>
  <c r="H12" i="49"/>
  <c r="F12" i="49"/>
  <c r="D12" i="49"/>
  <c r="Q10" i="49"/>
  <c r="R10" i="49" s="1"/>
  <c r="H10" i="49"/>
  <c r="F10" i="49"/>
  <c r="D10" i="49"/>
  <c r="Q9" i="49"/>
  <c r="D9" i="49"/>
  <c r="Q8" i="49"/>
  <c r="H8" i="49"/>
  <c r="F8" i="49"/>
  <c r="D8" i="49"/>
  <c r="Q30" i="48"/>
  <c r="R29" i="48" s="1"/>
  <c r="H30" i="48"/>
  <c r="F30" i="48"/>
  <c r="D30" i="48"/>
  <c r="Q28" i="48"/>
  <c r="H28" i="48"/>
  <c r="F28" i="48"/>
  <c r="D28" i="48"/>
  <c r="Q26" i="48"/>
  <c r="R25" i="48" s="1"/>
  <c r="H26" i="48"/>
  <c r="F26" i="48"/>
  <c r="D26" i="48"/>
  <c r="Q24" i="48"/>
  <c r="H24" i="48"/>
  <c r="F24" i="48"/>
  <c r="D24" i="48"/>
  <c r="Q22" i="48"/>
  <c r="H22" i="48"/>
  <c r="F22" i="48"/>
  <c r="D22" i="48"/>
  <c r="Q20" i="48"/>
  <c r="H20" i="48"/>
  <c r="F20" i="48"/>
  <c r="D20" i="48"/>
  <c r="Q18" i="48"/>
  <c r="R17" i="48" s="1"/>
  <c r="H18" i="48"/>
  <c r="F18" i="48"/>
  <c r="D18" i="48"/>
  <c r="Q16" i="48"/>
  <c r="H16" i="48"/>
  <c r="F16" i="48"/>
  <c r="D16" i="48"/>
  <c r="Q14" i="48"/>
  <c r="R13" i="48" s="1"/>
  <c r="H14" i="48"/>
  <c r="F14" i="48"/>
  <c r="D14" i="48"/>
  <c r="Q12" i="48"/>
  <c r="H12" i="48"/>
  <c r="F12" i="48"/>
  <c r="D12" i="48"/>
  <c r="E50" i="47"/>
  <c r="D50" i="47"/>
  <c r="C50" i="47"/>
  <c r="E34" i="47"/>
  <c r="D34" i="47"/>
  <c r="C34" i="47"/>
  <c r="E22" i="47"/>
  <c r="D22" i="47"/>
  <c r="C22" i="47"/>
  <c r="G50" i="46"/>
  <c r="E50" i="46"/>
  <c r="F50" i="46" s="1"/>
  <c r="C50" i="46"/>
  <c r="D50" i="46" s="1"/>
  <c r="Q42" i="46"/>
  <c r="H42" i="46"/>
  <c r="F42" i="46"/>
  <c r="D42" i="46"/>
  <c r="Q39" i="46"/>
  <c r="H39" i="46"/>
  <c r="F39" i="46"/>
  <c r="D39" i="46"/>
  <c r="Q38" i="46"/>
  <c r="H38" i="46"/>
  <c r="F38" i="46"/>
  <c r="D38" i="46"/>
  <c r="Q37" i="46"/>
  <c r="H37" i="46"/>
  <c r="F37" i="46"/>
  <c r="D37" i="46"/>
  <c r="Q36" i="46"/>
  <c r="H36" i="46"/>
  <c r="F36" i="46"/>
  <c r="D36" i="46"/>
  <c r="G34" i="46"/>
  <c r="H34" i="46" s="1"/>
  <c r="E34" i="46"/>
  <c r="F34" i="46" s="1"/>
  <c r="C34" i="46"/>
  <c r="Q30" i="46"/>
  <c r="H30" i="46"/>
  <c r="F30" i="46"/>
  <c r="D30" i="46"/>
  <c r="Q29" i="46"/>
  <c r="H29" i="46"/>
  <c r="F29" i="46"/>
  <c r="D29" i="46"/>
  <c r="Q28" i="46"/>
  <c r="H28" i="46"/>
  <c r="F28" i="46"/>
  <c r="D28" i="46"/>
  <c r="Q27" i="46"/>
  <c r="H27" i="46"/>
  <c r="Q26" i="46"/>
  <c r="H26" i="46"/>
  <c r="F26" i="46"/>
  <c r="D26" i="46"/>
  <c r="Q25" i="46"/>
  <c r="H25" i="46"/>
  <c r="F25" i="46"/>
  <c r="D25" i="46"/>
  <c r="Q24" i="46"/>
  <c r="H24" i="46"/>
  <c r="F24" i="46"/>
  <c r="D24" i="46"/>
  <c r="G22" i="46"/>
  <c r="H22" i="46" s="1"/>
  <c r="E22" i="46"/>
  <c r="F22" i="46" s="1"/>
  <c r="C22" i="46"/>
  <c r="D22" i="46" s="1"/>
  <c r="Q20" i="46"/>
  <c r="H20" i="46"/>
  <c r="F20" i="46"/>
  <c r="D20" i="46"/>
  <c r="Q19" i="46"/>
  <c r="H19" i="46"/>
  <c r="F19" i="46"/>
  <c r="D19" i="46"/>
  <c r="Q18" i="46"/>
  <c r="H18" i="46"/>
  <c r="F18" i="46"/>
  <c r="D18" i="46"/>
  <c r="Q17" i="46"/>
  <c r="H17" i="46"/>
  <c r="F17" i="46"/>
  <c r="D17" i="46"/>
  <c r="Q16" i="46"/>
  <c r="H16" i="46"/>
  <c r="F16" i="46"/>
  <c r="D16" i="46"/>
  <c r="Q13" i="46"/>
  <c r="H13" i="46"/>
  <c r="F13" i="46"/>
  <c r="D13" i="46"/>
  <c r="Q12" i="46"/>
  <c r="H12" i="46"/>
  <c r="F12" i="46"/>
  <c r="D12" i="46"/>
  <c r="Q11" i="46"/>
  <c r="H11" i="46"/>
  <c r="F11" i="46"/>
  <c r="D11" i="46"/>
  <c r="Q8" i="46"/>
  <c r="H8" i="46"/>
  <c r="F8" i="46"/>
  <c r="D8" i="46"/>
  <c r="Q10" i="45"/>
  <c r="H10" i="45"/>
  <c r="F10" i="45"/>
  <c r="D10" i="45"/>
  <c r="Q9" i="45"/>
  <c r="D9" i="45"/>
  <c r="Q8" i="45"/>
  <c r="H8" i="45"/>
  <c r="F8" i="45"/>
  <c r="D8" i="45"/>
  <c r="Q38" i="44"/>
  <c r="H38" i="44"/>
  <c r="F38" i="44"/>
  <c r="D38" i="44"/>
  <c r="Q36" i="44"/>
  <c r="H36" i="44"/>
  <c r="F36" i="44"/>
  <c r="D36" i="44"/>
  <c r="Q26" i="44"/>
  <c r="R25" i="44" s="1"/>
  <c r="H26" i="44"/>
  <c r="F26" i="44"/>
  <c r="D26" i="44"/>
  <c r="Q24" i="44"/>
  <c r="H24" i="44"/>
  <c r="F24" i="44"/>
  <c r="D24" i="44"/>
  <c r="Q22" i="44"/>
  <c r="R21" i="44" s="1"/>
  <c r="H22" i="44"/>
  <c r="F22" i="44"/>
  <c r="D22" i="44"/>
  <c r="H20" i="44"/>
  <c r="F20" i="44"/>
  <c r="D20" i="44"/>
  <c r="Q18" i="44"/>
  <c r="R17" i="44" s="1"/>
  <c r="H18" i="44"/>
  <c r="F18" i="44"/>
  <c r="D18" i="44"/>
  <c r="Q16" i="44"/>
  <c r="H16" i="44"/>
  <c r="F16" i="44"/>
  <c r="D16" i="44"/>
  <c r="Q14" i="44"/>
  <c r="R13" i="44" s="1"/>
  <c r="H14" i="44"/>
  <c r="F14" i="44"/>
  <c r="D14" i="44"/>
  <c r="Q12" i="44"/>
  <c r="H12" i="44"/>
  <c r="F12" i="44"/>
  <c r="D12" i="44"/>
  <c r="Q10" i="44"/>
  <c r="R8" i="44" s="1"/>
  <c r="H10" i="44"/>
  <c r="F10" i="44"/>
  <c r="D10" i="44"/>
  <c r="H8" i="44"/>
  <c r="F8" i="44"/>
  <c r="D8" i="44"/>
  <c r="Q38" i="43"/>
  <c r="H38" i="43"/>
  <c r="F38" i="43"/>
  <c r="D38" i="43"/>
  <c r="J31" i="47"/>
  <c r="Q36" i="43"/>
  <c r="H36" i="43"/>
  <c r="F36" i="43"/>
  <c r="D36" i="43"/>
  <c r="Q34" i="43"/>
  <c r="R33" i="43" s="1"/>
  <c r="H34" i="43"/>
  <c r="F34" i="43"/>
  <c r="D34" i="43"/>
  <c r="Q32" i="43"/>
  <c r="H32" i="43"/>
  <c r="F32" i="43"/>
  <c r="D32" i="43"/>
  <c r="Q30" i="43"/>
  <c r="R29" i="43" s="1"/>
  <c r="H30" i="43"/>
  <c r="F30" i="43"/>
  <c r="D30" i="43"/>
  <c r="Q28" i="43"/>
  <c r="J28" i="47" s="1"/>
  <c r="H28" i="43"/>
  <c r="F28" i="43"/>
  <c r="D28" i="43"/>
  <c r="Q26" i="43"/>
  <c r="H26" i="43"/>
  <c r="Q24" i="43"/>
  <c r="H24" i="43"/>
  <c r="Q22" i="43"/>
  <c r="R21" i="43" s="1"/>
  <c r="H22" i="43"/>
  <c r="F22" i="43"/>
  <c r="D22" i="43"/>
  <c r="Q20" i="43"/>
  <c r="H20" i="43"/>
  <c r="F20" i="43"/>
  <c r="D20" i="43"/>
  <c r="Q18" i="43"/>
  <c r="R17" i="43" s="1"/>
  <c r="H18" i="43"/>
  <c r="F18" i="43"/>
  <c r="Q16" i="43"/>
  <c r="H16" i="43"/>
  <c r="F16" i="43"/>
  <c r="Q14" i="43"/>
  <c r="R13" i="43" s="1"/>
  <c r="H14" i="43"/>
  <c r="F14" i="43"/>
  <c r="D14" i="43"/>
  <c r="Q12" i="43"/>
  <c r="H12" i="43"/>
  <c r="F12" i="43"/>
  <c r="D12" i="43"/>
  <c r="Q10" i="43"/>
  <c r="H10" i="43"/>
  <c r="F10" i="43"/>
  <c r="D10" i="43"/>
  <c r="Q9" i="43"/>
  <c r="D9" i="43"/>
  <c r="Q8" i="43"/>
  <c r="H8" i="43"/>
  <c r="F8" i="43"/>
  <c r="D8" i="43"/>
  <c r="Q30" i="42"/>
  <c r="H30" i="42"/>
  <c r="F30" i="42"/>
  <c r="D30" i="42"/>
  <c r="Q28" i="42"/>
  <c r="H28" i="42"/>
  <c r="F28" i="42"/>
  <c r="D28" i="42"/>
  <c r="Q26" i="42"/>
  <c r="R25" i="42" s="1"/>
  <c r="H26" i="42"/>
  <c r="F26" i="42"/>
  <c r="D26" i="42"/>
  <c r="Q24" i="42"/>
  <c r="H24" i="42"/>
  <c r="F24" i="42"/>
  <c r="D24" i="42"/>
  <c r="Q22" i="42"/>
  <c r="R21" i="42" s="1"/>
  <c r="H22" i="42"/>
  <c r="F22" i="42"/>
  <c r="D22" i="42"/>
  <c r="Q20" i="42"/>
  <c r="H20" i="42"/>
  <c r="F20" i="42"/>
  <c r="D20" i="42"/>
  <c r="Q18" i="42"/>
  <c r="R17" i="42" s="1"/>
  <c r="H18" i="42"/>
  <c r="F18" i="42"/>
  <c r="D18" i="42"/>
  <c r="Q16" i="42"/>
  <c r="H16" i="42"/>
  <c r="F16" i="42"/>
  <c r="D16" i="42"/>
  <c r="Q14" i="42"/>
  <c r="R13" i="42" s="1"/>
  <c r="H14" i="42"/>
  <c r="F14" i="42"/>
  <c r="D14" i="42"/>
  <c r="Q12" i="42"/>
  <c r="H12" i="42"/>
  <c r="F12" i="42"/>
  <c r="D12" i="42"/>
  <c r="Q10" i="42"/>
  <c r="R10" i="42" s="1"/>
  <c r="H10" i="42"/>
  <c r="F10" i="42"/>
  <c r="D10" i="42"/>
  <c r="Q8" i="42"/>
  <c r="H8" i="42"/>
  <c r="F8" i="42"/>
  <c r="D8" i="42"/>
  <c r="E42" i="41"/>
  <c r="E41" i="41"/>
  <c r="E39" i="41"/>
  <c r="E38" i="41"/>
  <c r="E37" i="41"/>
  <c r="E36" i="41"/>
  <c r="E30" i="41"/>
  <c r="E29" i="41"/>
  <c r="E28" i="41"/>
  <c r="E27" i="41"/>
  <c r="E26" i="41"/>
  <c r="E25" i="41"/>
  <c r="E24" i="41"/>
  <c r="E20" i="41"/>
  <c r="E19" i="41"/>
  <c r="E18" i="41"/>
  <c r="E17" i="41"/>
  <c r="E16" i="41"/>
  <c r="E13" i="41"/>
  <c r="E50" i="41" s="1"/>
  <c r="E12" i="41"/>
  <c r="E34" i="41" s="1"/>
  <c r="E11" i="41"/>
  <c r="E22" i="41" s="1"/>
  <c r="D42" i="41"/>
  <c r="D41" i="41"/>
  <c r="D39" i="41"/>
  <c r="D38" i="41"/>
  <c r="D37" i="41"/>
  <c r="D36" i="41"/>
  <c r="D30" i="41"/>
  <c r="D29" i="41"/>
  <c r="D28" i="41"/>
  <c r="D26" i="41"/>
  <c r="D25" i="41"/>
  <c r="D24" i="41"/>
  <c r="D20" i="41"/>
  <c r="D19" i="41"/>
  <c r="D18" i="41"/>
  <c r="D17" i="41"/>
  <c r="D16" i="41"/>
  <c r="D13" i="41"/>
  <c r="D50" i="41" s="1"/>
  <c r="D12" i="41"/>
  <c r="D34" i="41" s="1"/>
  <c r="D11" i="41"/>
  <c r="D22" i="41" s="1"/>
  <c r="C42" i="41"/>
  <c r="C41" i="41"/>
  <c r="C38" i="41"/>
  <c r="C37" i="41"/>
  <c r="C36" i="41"/>
  <c r="C30" i="41"/>
  <c r="C29" i="41"/>
  <c r="C28" i="41"/>
  <c r="C26" i="41"/>
  <c r="C24" i="41"/>
  <c r="C20" i="41"/>
  <c r="C19" i="41"/>
  <c r="C18" i="41"/>
  <c r="C17" i="41"/>
  <c r="C16" i="41"/>
  <c r="C13" i="41"/>
  <c r="C50" i="41" s="1"/>
  <c r="C12" i="41"/>
  <c r="C34" i="41" s="1"/>
  <c r="C11" i="41"/>
  <c r="C22" i="41" s="1"/>
  <c r="E8" i="41"/>
  <c r="D8" i="41"/>
  <c r="C8" i="41"/>
  <c r="E50" i="40"/>
  <c r="C50" i="40"/>
  <c r="G50" i="40"/>
  <c r="Q42" i="40"/>
  <c r="H42" i="40"/>
  <c r="F42" i="40"/>
  <c r="D42" i="40"/>
  <c r="Q41" i="40"/>
  <c r="H41" i="40"/>
  <c r="F41" i="40"/>
  <c r="D41" i="40"/>
  <c r="Q39" i="40"/>
  <c r="H39" i="40"/>
  <c r="F39" i="40"/>
  <c r="D39" i="40"/>
  <c r="Q38" i="40"/>
  <c r="H38" i="40"/>
  <c r="F38" i="40"/>
  <c r="D38" i="40"/>
  <c r="Q37" i="40"/>
  <c r="H37" i="40"/>
  <c r="F37" i="40"/>
  <c r="D37" i="40"/>
  <c r="Q36" i="40"/>
  <c r="H36" i="40"/>
  <c r="F36" i="40"/>
  <c r="D36" i="40"/>
  <c r="G34" i="40"/>
  <c r="E34" i="40"/>
  <c r="F34" i="40" s="1"/>
  <c r="C34" i="40"/>
  <c r="D34" i="40" s="1"/>
  <c r="Q30" i="40"/>
  <c r="H30" i="40"/>
  <c r="F30" i="40"/>
  <c r="D30" i="40"/>
  <c r="Q29" i="40"/>
  <c r="H29" i="40"/>
  <c r="F29" i="40"/>
  <c r="D29" i="40"/>
  <c r="Q28" i="40"/>
  <c r="H28" i="40"/>
  <c r="F28" i="40"/>
  <c r="D28" i="40"/>
  <c r="Q27" i="40"/>
  <c r="H27" i="40"/>
  <c r="Q26" i="40"/>
  <c r="H26" i="40"/>
  <c r="F26" i="40"/>
  <c r="D26" i="40"/>
  <c r="Q25" i="40"/>
  <c r="H25" i="40"/>
  <c r="F25" i="40"/>
  <c r="D25" i="40"/>
  <c r="Q24" i="40"/>
  <c r="H24" i="40"/>
  <c r="F24" i="40"/>
  <c r="D24" i="40"/>
  <c r="G22" i="40"/>
  <c r="H22" i="40" s="1"/>
  <c r="E22" i="40"/>
  <c r="F22" i="40" s="1"/>
  <c r="C22" i="40"/>
  <c r="D22" i="40" s="1"/>
  <c r="Q20" i="40"/>
  <c r="H20" i="40"/>
  <c r="F20" i="40"/>
  <c r="D20" i="40"/>
  <c r="Q19" i="40"/>
  <c r="H19" i="40"/>
  <c r="F19" i="40"/>
  <c r="D19" i="40"/>
  <c r="Q18" i="40"/>
  <c r="H18" i="40"/>
  <c r="F18" i="40"/>
  <c r="D18" i="40"/>
  <c r="Q17" i="40"/>
  <c r="H17" i="40"/>
  <c r="F17" i="40"/>
  <c r="D17" i="40"/>
  <c r="Q16" i="40"/>
  <c r="H16" i="40"/>
  <c r="F16" i="40"/>
  <c r="D16" i="40"/>
  <c r="Q13" i="40"/>
  <c r="H13" i="40"/>
  <c r="F13" i="40"/>
  <c r="D13" i="40"/>
  <c r="Q12" i="40"/>
  <c r="H12" i="40"/>
  <c r="F12" i="40"/>
  <c r="D12" i="40"/>
  <c r="Q11" i="40"/>
  <c r="H11" i="40"/>
  <c r="F11" i="40"/>
  <c r="D11" i="40"/>
  <c r="Q8" i="40"/>
  <c r="R8" i="40" s="1"/>
  <c r="H8" i="40"/>
  <c r="F8" i="40"/>
  <c r="D8" i="40"/>
  <c r="Q10" i="39"/>
  <c r="H10" i="39"/>
  <c r="F10" i="39"/>
  <c r="D10" i="39"/>
  <c r="Q9" i="39"/>
  <c r="D9" i="39"/>
  <c r="Q8" i="39"/>
  <c r="H8" i="39"/>
  <c r="F8" i="39"/>
  <c r="D8" i="39"/>
  <c r="Q38" i="38"/>
  <c r="R37" i="38" s="1"/>
  <c r="H38" i="38"/>
  <c r="F38" i="38"/>
  <c r="D38" i="38"/>
  <c r="Q36" i="38"/>
  <c r="J39" i="65" s="1"/>
  <c r="H36" i="38"/>
  <c r="F36" i="38"/>
  <c r="D36" i="38"/>
  <c r="Q34" i="38"/>
  <c r="R33" i="38" s="1"/>
  <c r="H34" i="38"/>
  <c r="F34" i="38"/>
  <c r="D34" i="38"/>
  <c r="Q32" i="38"/>
  <c r="H32" i="38"/>
  <c r="F32" i="38"/>
  <c r="D32" i="38"/>
  <c r="Q26" i="38"/>
  <c r="R25" i="38" s="1"/>
  <c r="H26" i="38"/>
  <c r="F26" i="38"/>
  <c r="D26" i="38"/>
  <c r="Q24" i="38"/>
  <c r="J37" i="65" s="1"/>
  <c r="H24" i="38"/>
  <c r="F24" i="38"/>
  <c r="D24" i="38"/>
  <c r="Q22" i="38"/>
  <c r="H22" i="38"/>
  <c r="F22" i="38"/>
  <c r="D22" i="38"/>
  <c r="Q20" i="38"/>
  <c r="H20" i="38"/>
  <c r="F20" i="38"/>
  <c r="D20" i="38"/>
  <c r="Q18" i="38"/>
  <c r="H18" i="38"/>
  <c r="F18" i="38"/>
  <c r="D18" i="38"/>
  <c r="Q16" i="38"/>
  <c r="J35" i="65" s="1"/>
  <c r="H16" i="38"/>
  <c r="F16" i="38"/>
  <c r="D16" i="38"/>
  <c r="Q14" i="38"/>
  <c r="R13" i="38" s="1"/>
  <c r="H14" i="38"/>
  <c r="F14" i="38"/>
  <c r="D14" i="38"/>
  <c r="Q12" i="38"/>
  <c r="H12" i="38"/>
  <c r="F12" i="38"/>
  <c r="D12" i="38"/>
  <c r="Q10" i="38"/>
  <c r="H10" i="38"/>
  <c r="F10" i="38"/>
  <c r="D10" i="38"/>
  <c r="Q9" i="38"/>
  <c r="D9" i="38"/>
  <c r="Q8" i="38"/>
  <c r="H8" i="38"/>
  <c r="F8" i="38"/>
  <c r="D8" i="38"/>
  <c r="Q38" i="37"/>
  <c r="R37" i="37" s="1"/>
  <c r="H38" i="37"/>
  <c r="F38" i="37"/>
  <c r="D38" i="37"/>
  <c r="Q36" i="37"/>
  <c r="H36" i="37"/>
  <c r="F36" i="37"/>
  <c r="D36" i="37"/>
  <c r="Q34" i="37"/>
  <c r="R33" i="37" s="1"/>
  <c r="H34" i="37"/>
  <c r="F34" i="37"/>
  <c r="D34" i="37"/>
  <c r="Q32" i="37"/>
  <c r="H32" i="37"/>
  <c r="F32" i="37"/>
  <c r="D32" i="37"/>
  <c r="Q30" i="37"/>
  <c r="R29" i="37" s="1"/>
  <c r="H30" i="37"/>
  <c r="F30" i="37"/>
  <c r="D30" i="37"/>
  <c r="Q28" i="37"/>
  <c r="H28" i="37"/>
  <c r="F28" i="37"/>
  <c r="D28" i="37"/>
  <c r="Q26" i="37"/>
  <c r="R25" i="37" s="1"/>
  <c r="H26" i="37"/>
  <c r="Q24" i="37"/>
  <c r="H24" i="37"/>
  <c r="Q22" i="37"/>
  <c r="H22" i="37"/>
  <c r="F22" i="37"/>
  <c r="D22" i="37"/>
  <c r="Q21" i="37"/>
  <c r="H21" i="37"/>
  <c r="F21" i="37"/>
  <c r="D21" i="37"/>
  <c r="Q20" i="37"/>
  <c r="H20" i="37"/>
  <c r="F20" i="37"/>
  <c r="D20" i="37"/>
  <c r="Q18" i="37"/>
  <c r="R17" i="37" s="1"/>
  <c r="H18" i="37"/>
  <c r="F18" i="37"/>
  <c r="Q16" i="37"/>
  <c r="H16" i="37"/>
  <c r="F16" i="37"/>
  <c r="R13" i="37"/>
  <c r="H14" i="37"/>
  <c r="F14" i="37"/>
  <c r="D14" i="37"/>
  <c r="Q12" i="37"/>
  <c r="H12" i="37"/>
  <c r="F12" i="37"/>
  <c r="D12" i="37"/>
  <c r="Q10" i="37"/>
  <c r="R10" i="37" s="1"/>
  <c r="H10" i="37"/>
  <c r="F10" i="37"/>
  <c r="D10" i="37"/>
  <c r="Q9" i="37"/>
  <c r="D9" i="37"/>
  <c r="Q8" i="37"/>
  <c r="H8" i="37"/>
  <c r="F8" i="37"/>
  <c r="D8" i="37"/>
  <c r="Q30" i="36"/>
  <c r="H30" i="36"/>
  <c r="F30" i="36"/>
  <c r="D30" i="36"/>
  <c r="Q28" i="36"/>
  <c r="H28" i="36"/>
  <c r="F28" i="36"/>
  <c r="D28" i="36"/>
  <c r="Q26" i="36"/>
  <c r="H26" i="36"/>
  <c r="F26" i="36"/>
  <c r="D26" i="36"/>
  <c r="Q24" i="36"/>
  <c r="H24" i="36"/>
  <c r="F24" i="36"/>
  <c r="D24" i="36"/>
  <c r="Q22" i="36"/>
  <c r="H22" i="36"/>
  <c r="F22" i="36"/>
  <c r="D22" i="36"/>
  <c r="Q20" i="36"/>
  <c r="H20" i="36"/>
  <c r="F20" i="36"/>
  <c r="D20" i="36"/>
  <c r="H18" i="36"/>
  <c r="F18" i="36"/>
  <c r="D18" i="36"/>
  <c r="Q16" i="36"/>
  <c r="H16" i="36"/>
  <c r="F16" i="36"/>
  <c r="D16" i="36"/>
  <c r="Q14" i="36"/>
  <c r="H14" i="36"/>
  <c r="F14" i="36"/>
  <c r="D14" i="36"/>
  <c r="Q12" i="36"/>
  <c r="H12" i="36"/>
  <c r="F12" i="36"/>
  <c r="D12" i="36"/>
  <c r="H10" i="36"/>
  <c r="F10" i="36"/>
  <c r="D10" i="36"/>
  <c r="D9" i="36"/>
  <c r="Q8" i="36"/>
  <c r="H8" i="36"/>
  <c r="F8" i="36"/>
  <c r="D8" i="36"/>
  <c r="R42" i="60" l="1"/>
  <c r="R41" i="60"/>
  <c r="R45" i="60"/>
  <c r="R44" i="60"/>
  <c r="R43" i="60"/>
  <c r="R40" i="60"/>
  <c r="J34" i="65"/>
  <c r="J36" i="65"/>
  <c r="J38" i="65"/>
  <c r="R51" i="55"/>
  <c r="R42" i="55"/>
  <c r="R44" i="55"/>
  <c r="R40" i="55"/>
  <c r="R40" i="61"/>
  <c r="R46" i="61"/>
  <c r="R44" i="61"/>
  <c r="R47" i="61"/>
  <c r="R43" i="61"/>
  <c r="R48" i="61"/>
  <c r="R45" i="61"/>
  <c r="R40" i="62"/>
  <c r="R48" i="62"/>
  <c r="R45" i="62"/>
  <c r="R46" i="62"/>
  <c r="R47" i="62"/>
  <c r="R44" i="62"/>
  <c r="R43" i="62"/>
  <c r="R43" i="46"/>
  <c r="R48" i="46"/>
  <c r="R45" i="46"/>
  <c r="R47" i="46"/>
  <c r="R44" i="46"/>
  <c r="R46" i="46"/>
  <c r="R40" i="40"/>
  <c r="J38" i="64"/>
  <c r="Q21" i="36"/>
  <c r="R21" i="36" s="1"/>
  <c r="Q9" i="50"/>
  <c r="R9" i="50" s="1"/>
  <c r="Q38" i="50"/>
  <c r="R38" i="50" s="1"/>
  <c r="Q13" i="50"/>
  <c r="R13" i="50" s="1"/>
  <c r="Q13" i="51"/>
  <c r="R13" i="51" s="1"/>
  <c r="J26" i="64"/>
  <c r="Q9" i="58"/>
  <c r="R9" i="58" s="1"/>
  <c r="Q9" i="56"/>
  <c r="R9" i="56" s="1"/>
  <c r="J27" i="63"/>
  <c r="J26" i="63"/>
  <c r="Q52" i="51"/>
  <c r="R52" i="51" s="1"/>
  <c r="R10" i="51"/>
  <c r="Q9" i="51"/>
  <c r="R9" i="51" s="1"/>
  <c r="R22" i="49"/>
  <c r="R21" i="49"/>
  <c r="R38" i="54"/>
  <c r="R37" i="54"/>
  <c r="R26" i="54"/>
  <c r="R25" i="54"/>
  <c r="R26" i="53"/>
  <c r="R25" i="53"/>
  <c r="R18" i="53"/>
  <c r="R17" i="53"/>
  <c r="R22" i="48"/>
  <c r="R21" i="48"/>
  <c r="R38" i="44"/>
  <c r="R37" i="44"/>
  <c r="R38" i="43"/>
  <c r="R37" i="43"/>
  <c r="R26" i="43"/>
  <c r="R25" i="43"/>
  <c r="R30" i="42"/>
  <c r="R29" i="42"/>
  <c r="R22" i="38"/>
  <c r="R21" i="38"/>
  <c r="R18" i="38"/>
  <c r="R17" i="38"/>
  <c r="R30" i="36"/>
  <c r="Q29" i="36"/>
  <c r="R29" i="36" s="1"/>
  <c r="R26" i="36"/>
  <c r="Q25" i="36"/>
  <c r="R25" i="36" s="1"/>
  <c r="R14" i="36"/>
  <c r="Q13" i="36"/>
  <c r="R13" i="36" s="1"/>
  <c r="J11" i="65"/>
  <c r="J22" i="65" s="1"/>
  <c r="J16" i="65"/>
  <c r="J24" i="65"/>
  <c r="R32" i="61"/>
  <c r="R31" i="61"/>
  <c r="R32" i="62"/>
  <c r="R31" i="62"/>
  <c r="R41" i="46"/>
  <c r="R40" i="46"/>
  <c r="R32" i="46"/>
  <c r="R31" i="46"/>
  <c r="J39" i="47"/>
  <c r="J39" i="64"/>
  <c r="J36" i="64"/>
  <c r="J28" i="64"/>
  <c r="J19" i="47"/>
  <c r="J18" i="63"/>
  <c r="J37" i="63"/>
  <c r="R32" i="40"/>
  <c r="R31" i="40"/>
  <c r="J42" i="63"/>
  <c r="J30" i="63"/>
  <c r="J8" i="63"/>
  <c r="J20" i="47"/>
  <c r="J17" i="64"/>
  <c r="J27" i="65"/>
  <c r="J26" i="65"/>
  <c r="J29" i="65"/>
  <c r="J25" i="65"/>
  <c r="J18" i="64"/>
  <c r="J16" i="64"/>
  <c r="J11" i="64"/>
  <c r="J22" i="64" s="1"/>
  <c r="J41" i="63"/>
  <c r="J24" i="63"/>
  <c r="J19" i="63"/>
  <c r="J12" i="63"/>
  <c r="J34" i="63" s="1"/>
  <c r="J41" i="47"/>
  <c r="J38" i="47"/>
  <c r="J25" i="47"/>
  <c r="J24" i="47"/>
  <c r="R17" i="46"/>
  <c r="J13" i="47"/>
  <c r="J50" i="47" s="1"/>
  <c r="J8" i="41"/>
  <c r="J28" i="65"/>
  <c r="J18" i="47"/>
  <c r="R17" i="60"/>
  <c r="J16" i="47"/>
  <c r="J17" i="41"/>
  <c r="R17" i="61"/>
  <c r="J37" i="47"/>
  <c r="R36" i="60"/>
  <c r="Q34" i="61"/>
  <c r="R34" i="61" s="1"/>
  <c r="J42" i="64"/>
  <c r="J20" i="64"/>
  <c r="J20" i="63"/>
  <c r="J8" i="47"/>
  <c r="J41" i="65"/>
  <c r="Q32" i="60"/>
  <c r="R32" i="60" s="1"/>
  <c r="D32" i="60"/>
  <c r="R22" i="55"/>
  <c r="R27" i="55"/>
  <c r="R43" i="55"/>
  <c r="R46" i="51"/>
  <c r="R44" i="51"/>
  <c r="J12" i="64"/>
  <c r="J34" i="64" s="1"/>
  <c r="J8" i="64"/>
  <c r="R24" i="54"/>
  <c r="J39" i="63"/>
  <c r="J12" i="47"/>
  <c r="J34" i="47" s="1"/>
  <c r="J12" i="41"/>
  <c r="J34" i="41" s="1"/>
  <c r="J32" i="65"/>
  <c r="J30" i="65"/>
  <c r="R26" i="60"/>
  <c r="R27" i="60"/>
  <c r="Q22" i="60"/>
  <c r="R22" i="60" s="1"/>
  <c r="J8" i="65"/>
  <c r="J20" i="65"/>
  <c r="H51" i="61"/>
  <c r="J13" i="64"/>
  <c r="J50" i="64" s="1"/>
  <c r="J41" i="64"/>
  <c r="J37" i="64"/>
  <c r="J30" i="64"/>
  <c r="J29" i="64"/>
  <c r="J25" i="64"/>
  <c r="J24" i="64"/>
  <c r="Q22" i="61"/>
  <c r="R22" i="61" s="1"/>
  <c r="J19" i="64"/>
  <c r="J50" i="63"/>
  <c r="R41" i="62"/>
  <c r="J36" i="63"/>
  <c r="J29" i="63"/>
  <c r="J28" i="63"/>
  <c r="J11" i="63"/>
  <c r="J22" i="63" s="1"/>
  <c r="J17" i="63"/>
  <c r="J16" i="63"/>
  <c r="J30" i="47"/>
  <c r="J29" i="47"/>
  <c r="J27" i="47"/>
  <c r="J26" i="47"/>
  <c r="J42" i="47"/>
  <c r="J11" i="47"/>
  <c r="J22" i="47" s="1"/>
  <c r="J17" i="47"/>
  <c r="J20" i="41"/>
  <c r="J19" i="41"/>
  <c r="Q50" i="40"/>
  <c r="R50" i="40" s="1"/>
  <c r="J11" i="41"/>
  <c r="J22" i="41" s="1"/>
  <c r="J13" i="41"/>
  <c r="J50" i="41" s="1"/>
  <c r="R40" i="51"/>
  <c r="R26" i="51"/>
  <c r="R31" i="51"/>
  <c r="R48" i="51"/>
  <c r="R49" i="51"/>
  <c r="R20" i="49"/>
  <c r="J42" i="41"/>
  <c r="J39" i="41"/>
  <c r="J41" i="41"/>
  <c r="J36" i="41"/>
  <c r="J37" i="41"/>
  <c r="J29" i="41"/>
  <c r="J24" i="41"/>
  <c r="J25" i="41"/>
  <c r="J26" i="41"/>
  <c r="J27" i="41"/>
  <c r="J28" i="41"/>
  <c r="J16" i="41"/>
  <c r="J18" i="41"/>
  <c r="R32" i="56"/>
  <c r="R33" i="56"/>
  <c r="R24" i="56"/>
  <c r="R8" i="52"/>
  <c r="R32" i="54"/>
  <c r="R34" i="54"/>
  <c r="R24" i="53"/>
  <c r="R36" i="44"/>
  <c r="R25" i="61"/>
  <c r="Q51" i="61"/>
  <c r="R51" i="61" s="1"/>
  <c r="R41" i="61"/>
  <c r="R42" i="61"/>
  <c r="R36" i="61"/>
  <c r="D22" i="61"/>
  <c r="Q34" i="62"/>
  <c r="R34" i="62" s="1"/>
  <c r="R42" i="62"/>
  <c r="R25" i="62"/>
  <c r="R26" i="62"/>
  <c r="R27" i="62"/>
  <c r="R18" i="61"/>
  <c r="R17" i="62"/>
  <c r="Q34" i="46"/>
  <c r="R34" i="46" s="1"/>
  <c r="R25" i="46"/>
  <c r="R26" i="46"/>
  <c r="R28" i="43"/>
  <c r="R30" i="49"/>
  <c r="R28" i="49"/>
  <c r="R28" i="48"/>
  <c r="R20" i="48"/>
  <c r="R28" i="42"/>
  <c r="R8" i="42"/>
  <c r="R23" i="51"/>
  <c r="R37" i="51"/>
  <c r="R32" i="51"/>
  <c r="R18" i="51"/>
  <c r="R14" i="51"/>
  <c r="R8" i="51"/>
  <c r="R28" i="60"/>
  <c r="R38" i="60"/>
  <c r="R25" i="60"/>
  <c r="R39" i="60"/>
  <c r="R35" i="60"/>
  <c r="R18" i="62"/>
  <c r="R36" i="62"/>
  <c r="Q50" i="62"/>
  <c r="R50" i="62" s="1"/>
  <c r="R19" i="62"/>
  <c r="R37" i="62"/>
  <c r="R11" i="62"/>
  <c r="R8" i="62"/>
  <c r="Q22" i="62"/>
  <c r="R22" i="62" s="1"/>
  <c r="R28" i="62"/>
  <c r="R20" i="62"/>
  <c r="R38" i="62"/>
  <c r="R12" i="62"/>
  <c r="D34" i="62"/>
  <c r="R16" i="62"/>
  <c r="R29" i="62"/>
  <c r="R24" i="62"/>
  <c r="R39" i="62"/>
  <c r="R13" i="62"/>
  <c r="R30" i="62"/>
  <c r="R26" i="61"/>
  <c r="R8" i="61"/>
  <c r="R27" i="61"/>
  <c r="R19" i="61"/>
  <c r="R37" i="61"/>
  <c r="R11" i="61"/>
  <c r="R28" i="61"/>
  <c r="R20" i="61"/>
  <c r="R38" i="61"/>
  <c r="R12" i="61"/>
  <c r="R16" i="61"/>
  <c r="R29" i="61"/>
  <c r="R24" i="61"/>
  <c r="R39" i="61"/>
  <c r="R13" i="61"/>
  <c r="R30" i="61"/>
  <c r="R18" i="60"/>
  <c r="R19" i="60"/>
  <c r="R11" i="60"/>
  <c r="R12" i="60"/>
  <c r="H47" i="60"/>
  <c r="Q47" i="60"/>
  <c r="R47" i="60" s="1"/>
  <c r="R8" i="60"/>
  <c r="R34" i="60"/>
  <c r="R16" i="60"/>
  <c r="R29" i="60"/>
  <c r="R20" i="60"/>
  <c r="R24" i="60"/>
  <c r="R37" i="60"/>
  <c r="R13" i="60"/>
  <c r="R30" i="60"/>
  <c r="R8" i="59"/>
  <c r="R9" i="59"/>
  <c r="R10" i="59"/>
  <c r="R10" i="58"/>
  <c r="R8" i="58"/>
  <c r="R12" i="56"/>
  <c r="R10" i="56"/>
  <c r="R21" i="56"/>
  <c r="R38" i="56"/>
  <c r="R16" i="56"/>
  <c r="R25" i="56"/>
  <c r="R8" i="56"/>
  <c r="R36" i="56"/>
  <c r="R14" i="56"/>
  <c r="R17" i="56"/>
  <c r="R34" i="56"/>
  <c r="R22" i="56"/>
  <c r="R13" i="56"/>
  <c r="R37" i="56"/>
  <c r="R20" i="56"/>
  <c r="R48" i="55"/>
  <c r="R14" i="55"/>
  <c r="R29" i="55"/>
  <c r="R19" i="55"/>
  <c r="R17" i="55"/>
  <c r="R34" i="55"/>
  <c r="R49" i="55"/>
  <c r="R31" i="55"/>
  <c r="R15" i="55"/>
  <c r="R30" i="55"/>
  <c r="R47" i="55"/>
  <c r="R20" i="55"/>
  <c r="R45" i="55"/>
  <c r="R41" i="55"/>
  <c r="R50" i="55"/>
  <c r="R23" i="55"/>
  <c r="R12" i="55"/>
  <c r="R13" i="55"/>
  <c r="R26" i="55"/>
  <c r="R28" i="55"/>
  <c r="R24" i="55"/>
  <c r="R8" i="54"/>
  <c r="R36" i="54"/>
  <c r="R18" i="54"/>
  <c r="R16" i="54"/>
  <c r="R9" i="54"/>
  <c r="R14" i="54"/>
  <c r="R12" i="54"/>
  <c r="R16" i="53"/>
  <c r="R38" i="53"/>
  <c r="R30" i="53"/>
  <c r="R28" i="53"/>
  <c r="R10" i="53"/>
  <c r="R20" i="53"/>
  <c r="R14" i="53"/>
  <c r="R32" i="53"/>
  <c r="R8" i="53"/>
  <c r="R9" i="53"/>
  <c r="R34" i="53"/>
  <c r="R36" i="53"/>
  <c r="R12" i="53"/>
  <c r="R22" i="53"/>
  <c r="R38" i="52"/>
  <c r="R14" i="52"/>
  <c r="R22" i="52"/>
  <c r="R16" i="52"/>
  <c r="R32" i="52"/>
  <c r="R9" i="52"/>
  <c r="R36" i="52"/>
  <c r="R34" i="52"/>
  <c r="R30" i="52"/>
  <c r="R18" i="52"/>
  <c r="R12" i="52"/>
  <c r="R10" i="52"/>
  <c r="R20" i="52"/>
  <c r="R28" i="52"/>
  <c r="R24" i="51"/>
  <c r="R38" i="51"/>
  <c r="R19" i="51"/>
  <c r="R27" i="51"/>
  <c r="R33" i="51"/>
  <c r="R41" i="51"/>
  <c r="R16" i="51"/>
  <c r="R53" i="51"/>
  <c r="R51" i="51"/>
  <c r="R20" i="51"/>
  <c r="R12" i="51"/>
  <c r="R25" i="51"/>
  <c r="R30" i="51"/>
  <c r="R34" i="51"/>
  <c r="R39" i="51"/>
  <c r="R17" i="51"/>
  <c r="R28" i="51"/>
  <c r="R42" i="51"/>
  <c r="R47" i="51"/>
  <c r="R21" i="51"/>
  <c r="R45" i="51"/>
  <c r="R37" i="50"/>
  <c r="R12" i="50"/>
  <c r="R10" i="50"/>
  <c r="R14" i="50"/>
  <c r="R8" i="50"/>
  <c r="R39" i="50"/>
  <c r="R16" i="49"/>
  <c r="R14" i="49"/>
  <c r="R8" i="49"/>
  <c r="R26" i="49"/>
  <c r="R18" i="49"/>
  <c r="R24" i="49"/>
  <c r="R12" i="49"/>
  <c r="R9" i="49"/>
  <c r="R18" i="48"/>
  <c r="R16" i="48"/>
  <c r="R14" i="48"/>
  <c r="R12" i="48"/>
  <c r="R30" i="48"/>
  <c r="R26" i="48"/>
  <c r="R24" i="48"/>
  <c r="R27" i="46"/>
  <c r="R42" i="46"/>
  <c r="R37" i="46"/>
  <c r="R18" i="46"/>
  <c r="R38" i="46"/>
  <c r="R16" i="44"/>
  <c r="R20" i="44"/>
  <c r="R18" i="44"/>
  <c r="R22" i="44"/>
  <c r="R12" i="44"/>
  <c r="R24" i="43"/>
  <c r="R9" i="43"/>
  <c r="R16" i="42"/>
  <c r="R12" i="42"/>
  <c r="R19" i="46"/>
  <c r="R11" i="46"/>
  <c r="Q22" i="46"/>
  <c r="R22" i="46" s="1"/>
  <c r="R28" i="46"/>
  <c r="R20" i="46"/>
  <c r="R8" i="46"/>
  <c r="D34" i="46"/>
  <c r="Q50" i="46"/>
  <c r="R50" i="46" s="1"/>
  <c r="R12" i="46"/>
  <c r="R16" i="46"/>
  <c r="R29" i="46"/>
  <c r="R24" i="46"/>
  <c r="R39" i="46"/>
  <c r="R36" i="46"/>
  <c r="R13" i="46"/>
  <c r="R30" i="46"/>
  <c r="R10" i="45"/>
  <c r="R8" i="45"/>
  <c r="R9" i="45"/>
  <c r="R10" i="44"/>
  <c r="R26" i="44"/>
  <c r="R24" i="44"/>
  <c r="R14" i="44"/>
  <c r="R18" i="43"/>
  <c r="R20" i="43"/>
  <c r="R34" i="43"/>
  <c r="R14" i="43"/>
  <c r="R16" i="43"/>
  <c r="R30" i="43"/>
  <c r="R32" i="43"/>
  <c r="R10" i="43"/>
  <c r="R12" i="43"/>
  <c r="R22" i="43"/>
  <c r="R8" i="43"/>
  <c r="R36" i="43"/>
  <c r="R26" i="42"/>
  <c r="R22" i="42"/>
  <c r="R24" i="42"/>
  <c r="R18" i="42"/>
  <c r="R20" i="42"/>
  <c r="R14" i="42"/>
  <c r="R26" i="40"/>
  <c r="R42" i="40"/>
  <c r="Q34" i="40"/>
  <c r="R34" i="40" s="1"/>
  <c r="R37" i="40"/>
  <c r="R38" i="40"/>
  <c r="R19" i="40"/>
  <c r="R20" i="40"/>
  <c r="R24" i="38"/>
  <c r="R16" i="38"/>
  <c r="R10" i="38"/>
  <c r="R20" i="38"/>
  <c r="R12" i="38"/>
  <c r="R9" i="37"/>
  <c r="R24" i="37"/>
  <c r="R26" i="37"/>
  <c r="R8" i="37"/>
  <c r="R28" i="36"/>
  <c r="R24" i="36"/>
  <c r="R12" i="36"/>
  <c r="Q22" i="40"/>
  <c r="R12" i="40"/>
  <c r="R16" i="40"/>
  <c r="R29" i="40"/>
  <c r="R39" i="40"/>
  <c r="R13" i="40"/>
  <c r="H34" i="40"/>
  <c r="R11" i="40"/>
  <c r="R28" i="40"/>
  <c r="R17" i="40"/>
  <c r="R30" i="40"/>
  <c r="D50" i="40"/>
  <c r="R24" i="40"/>
  <c r="R25" i="40"/>
  <c r="R41" i="40"/>
  <c r="R27" i="40"/>
  <c r="F50" i="40"/>
  <c r="H50" i="40"/>
  <c r="R18" i="40"/>
  <c r="R36" i="40"/>
  <c r="R10" i="39"/>
  <c r="R8" i="39"/>
  <c r="R9" i="39"/>
  <c r="R8" i="38"/>
  <c r="R9" i="38"/>
  <c r="R38" i="38"/>
  <c r="R34" i="38"/>
  <c r="R36" i="38"/>
  <c r="R26" i="38"/>
  <c r="R32" i="38"/>
  <c r="R14" i="38"/>
  <c r="R22" i="37"/>
  <c r="R38" i="37"/>
  <c r="R30" i="37"/>
  <c r="R32" i="37"/>
  <c r="R36" i="37"/>
  <c r="R28" i="37"/>
  <c r="R21" i="37"/>
  <c r="R34" i="37"/>
  <c r="R20" i="37"/>
  <c r="R14" i="37"/>
  <c r="R16" i="37"/>
  <c r="R18" i="37"/>
  <c r="R12" i="37"/>
  <c r="R20" i="36"/>
  <c r="R22" i="36"/>
  <c r="E42" i="19"/>
  <c r="E38" i="19"/>
  <c r="E37" i="19"/>
  <c r="E36" i="19"/>
  <c r="E30" i="19"/>
  <c r="E29" i="19"/>
  <c r="E28" i="19"/>
  <c r="E27" i="19"/>
  <c r="E26" i="19"/>
  <c r="E25" i="19"/>
  <c r="E24" i="19"/>
  <c r="E20" i="19"/>
  <c r="E19" i="19"/>
  <c r="E18" i="19"/>
  <c r="E17" i="19"/>
  <c r="E16" i="19"/>
  <c r="E13" i="19"/>
  <c r="E50" i="19" s="1"/>
  <c r="E12" i="19"/>
  <c r="E34" i="19" s="1"/>
  <c r="E11" i="19"/>
  <c r="E22" i="19" s="1"/>
  <c r="E8" i="19"/>
  <c r="D42" i="19"/>
  <c r="D37" i="19"/>
  <c r="D36" i="19"/>
  <c r="D30" i="19"/>
  <c r="D29" i="19"/>
  <c r="D28" i="19"/>
  <c r="D26" i="19"/>
  <c r="D25" i="19"/>
  <c r="D24" i="19"/>
  <c r="D20" i="19"/>
  <c r="D19" i="19"/>
  <c r="D18" i="19"/>
  <c r="D17" i="19"/>
  <c r="D16" i="19"/>
  <c r="D13" i="19"/>
  <c r="D50" i="19" s="1"/>
  <c r="D12" i="19"/>
  <c r="D34" i="19" s="1"/>
  <c r="D11" i="19"/>
  <c r="D22" i="19" s="1"/>
  <c r="D8" i="19"/>
  <c r="C42" i="19"/>
  <c r="C37" i="65"/>
  <c r="C37" i="19"/>
  <c r="C36" i="19"/>
  <c r="C30" i="19"/>
  <c r="C29" i="19"/>
  <c r="C28" i="19"/>
  <c r="C26" i="19"/>
  <c r="C24" i="19"/>
  <c r="C20" i="19"/>
  <c r="C19" i="19"/>
  <c r="C18" i="19"/>
  <c r="C17" i="19"/>
  <c r="C16" i="19"/>
  <c r="C13" i="19"/>
  <c r="C50" i="19" s="1"/>
  <c r="C12" i="19"/>
  <c r="C34" i="19" s="1"/>
  <c r="C11" i="19"/>
  <c r="C22" i="19" s="1"/>
  <c r="C8" i="19"/>
  <c r="R22" i="40" l="1"/>
  <c r="R48" i="40"/>
  <c r="R45" i="40"/>
  <c r="R47" i="40"/>
  <c r="R44" i="40"/>
  <c r="R46" i="40"/>
  <c r="R43" i="40"/>
  <c r="H30" i="8"/>
  <c r="F30" i="8"/>
  <c r="D30" i="8"/>
  <c r="H28" i="8"/>
  <c r="F28" i="8"/>
  <c r="D28" i="8"/>
  <c r="H26" i="8"/>
  <c r="F26" i="8"/>
  <c r="D26" i="8"/>
  <c r="H24" i="8"/>
  <c r="F24" i="8"/>
  <c r="D24" i="8"/>
  <c r="H22" i="8"/>
  <c r="F22" i="8"/>
  <c r="D22" i="8"/>
  <c r="H20" i="8"/>
  <c r="F20" i="8"/>
  <c r="D20" i="8"/>
  <c r="H18" i="8"/>
  <c r="F18" i="8"/>
  <c r="D18" i="8"/>
  <c r="H16" i="8"/>
  <c r="F16" i="8"/>
  <c r="H14" i="8"/>
  <c r="F14" i="8"/>
  <c r="D14" i="8"/>
  <c r="H12" i="8"/>
  <c r="F12" i="8"/>
  <c r="D12" i="8"/>
  <c r="H10" i="8"/>
  <c r="F10" i="8"/>
  <c r="D10" i="8"/>
  <c r="H8" i="8"/>
  <c r="F8" i="8"/>
  <c r="D8" i="8"/>
  <c r="Q10" i="35" l="1"/>
  <c r="H10" i="35"/>
  <c r="F10" i="35"/>
  <c r="D10" i="35"/>
  <c r="D9" i="35"/>
  <c r="Q8" i="35"/>
  <c r="H8" i="35"/>
  <c r="F8" i="35"/>
  <c r="D8" i="35"/>
  <c r="Q38" i="34"/>
  <c r="H38" i="34"/>
  <c r="F38" i="34"/>
  <c r="D38" i="34"/>
  <c r="Q36" i="34"/>
  <c r="H36" i="34"/>
  <c r="F36" i="34"/>
  <c r="D36" i="34"/>
  <c r="Q34" i="34"/>
  <c r="H34" i="34"/>
  <c r="F34" i="34"/>
  <c r="D34" i="34"/>
  <c r="Q32" i="34"/>
  <c r="H32" i="34"/>
  <c r="F32" i="34"/>
  <c r="D32" i="34"/>
  <c r="Q26" i="34"/>
  <c r="H26" i="34"/>
  <c r="F26" i="34"/>
  <c r="D26" i="34"/>
  <c r="Q24" i="34"/>
  <c r="H24" i="34"/>
  <c r="F24" i="34"/>
  <c r="D24" i="34"/>
  <c r="Q22" i="34"/>
  <c r="H22" i="34"/>
  <c r="F22" i="34"/>
  <c r="D22" i="34"/>
  <c r="Q20" i="34"/>
  <c r="H20" i="34"/>
  <c r="F20" i="34"/>
  <c r="D20" i="34"/>
  <c r="Q18" i="34"/>
  <c r="H18" i="34"/>
  <c r="F18" i="34"/>
  <c r="D18" i="34"/>
  <c r="Q16" i="34"/>
  <c r="H16" i="34"/>
  <c r="F16" i="34"/>
  <c r="D16" i="34"/>
  <c r="Q14" i="34"/>
  <c r="H14" i="34"/>
  <c r="F14" i="34"/>
  <c r="D14" i="34"/>
  <c r="Q12" i="34"/>
  <c r="H12" i="34"/>
  <c r="F12" i="34"/>
  <c r="D12" i="34"/>
  <c r="Q10" i="34"/>
  <c r="H10" i="34"/>
  <c r="F10" i="34"/>
  <c r="Q8" i="34"/>
  <c r="H8" i="34"/>
  <c r="F8" i="34"/>
  <c r="D8" i="34"/>
  <c r="Q38" i="33"/>
  <c r="H38" i="33"/>
  <c r="F38" i="33"/>
  <c r="D38" i="33"/>
  <c r="Q36" i="33"/>
  <c r="H36" i="33"/>
  <c r="F36" i="33"/>
  <c r="D36" i="33"/>
  <c r="Q34" i="33"/>
  <c r="H34" i="33"/>
  <c r="F34" i="33"/>
  <c r="D34" i="33"/>
  <c r="Q32" i="33"/>
  <c r="H32" i="33"/>
  <c r="F32" i="33"/>
  <c r="D32" i="33"/>
  <c r="Q30" i="33"/>
  <c r="H30" i="33"/>
  <c r="F30" i="33"/>
  <c r="D30" i="33"/>
  <c r="Q28" i="33"/>
  <c r="H28" i="33"/>
  <c r="F28" i="33"/>
  <c r="D28" i="33"/>
  <c r="Q22" i="33"/>
  <c r="H22" i="33"/>
  <c r="F22" i="33"/>
  <c r="D22" i="33"/>
  <c r="Q20" i="33"/>
  <c r="H20" i="33"/>
  <c r="F20" i="33"/>
  <c r="D20" i="33"/>
  <c r="Q18" i="33"/>
  <c r="H18" i="33"/>
  <c r="F18" i="33"/>
  <c r="Q16" i="33"/>
  <c r="H16" i="33"/>
  <c r="F16" i="33"/>
  <c r="Q14" i="33"/>
  <c r="H14" i="33"/>
  <c r="F14" i="33"/>
  <c r="D14" i="33"/>
  <c r="Q12" i="33"/>
  <c r="H12" i="33"/>
  <c r="F12" i="33"/>
  <c r="D12" i="33"/>
  <c r="Q10" i="33"/>
  <c r="H10" i="33"/>
  <c r="F10" i="33"/>
  <c r="Q8" i="33"/>
  <c r="H8" i="33"/>
  <c r="F8" i="33"/>
  <c r="Q30" i="8"/>
  <c r="Q28" i="8"/>
  <c r="Q26" i="8"/>
  <c r="Q24" i="8"/>
  <c r="Q22" i="8"/>
  <c r="Q20" i="8"/>
  <c r="Q18" i="8"/>
  <c r="Q16" i="8"/>
  <c r="Q14" i="8"/>
  <c r="Q10" i="8"/>
  <c r="R9" i="8" s="1"/>
  <c r="Q8" i="8"/>
  <c r="Q33" i="34" l="1"/>
  <c r="R33" i="34" s="1"/>
  <c r="Q21" i="34"/>
  <c r="R21" i="34" s="1"/>
  <c r="Q13" i="34"/>
  <c r="R13" i="34" s="1"/>
  <c r="Q37" i="33"/>
  <c r="R37" i="33" s="1"/>
  <c r="R38" i="34"/>
  <c r="Q37" i="34"/>
  <c r="R37" i="34" s="1"/>
  <c r="R26" i="34"/>
  <c r="Q25" i="34"/>
  <c r="R25" i="34" s="1"/>
  <c r="R18" i="34"/>
  <c r="Q17" i="34"/>
  <c r="R17" i="34" s="1"/>
  <c r="R10" i="35"/>
  <c r="Q9" i="35"/>
  <c r="R9" i="35" s="1"/>
  <c r="Q9" i="34"/>
  <c r="R9" i="34" s="1"/>
  <c r="R34" i="33"/>
  <c r="Q33" i="33"/>
  <c r="R33" i="33" s="1"/>
  <c r="Q9" i="33"/>
  <c r="R9" i="33" s="1"/>
  <c r="Q29" i="33"/>
  <c r="R29" i="33" s="1"/>
  <c r="Q21" i="33"/>
  <c r="R21" i="33" s="1"/>
  <c r="Q17" i="33"/>
  <c r="R17" i="33" s="1"/>
  <c r="Q13" i="33"/>
  <c r="R13" i="33" s="1"/>
  <c r="R14" i="8"/>
  <c r="Q21" i="8"/>
  <c r="R21" i="8" s="1"/>
  <c r="R30" i="8"/>
  <c r="Q29" i="8"/>
  <c r="R29" i="8" s="1"/>
  <c r="Q25" i="8"/>
  <c r="R25" i="8" s="1"/>
  <c r="Q17" i="8"/>
  <c r="R17" i="8" s="1"/>
  <c r="R8" i="35"/>
  <c r="R28" i="8"/>
  <c r="R14" i="33"/>
  <c r="R36" i="34"/>
  <c r="R32" i="34"/>
  <c r="R24" i="34"/>
  <c r="R16" i="34"/>
  <c r="R12" i="34"/>
  <c r="R32" i="33"/>
  <c r="R12" i="33"/>
  <c r="R16" i="8"/>
  <c r="R22" i="33"/>
  <c r="R16" i="33"/>
  <c r="R20" i="33"/>
  <c r="R30" i="33"/>
  <c r="R28" i="33"/>
  <c r="R18" i="33"/>
  <c r="R38" i="33"/>
  <c r="R10" i="34"/>
  <c r="R20" i="34"/>
  <c r="R8" i="34"/>
  <c r="R22" i="34"/>
  <c r="R14" i="34"/>
  <c r="R34" i="34"/>
  <c r="R10" i="33"/>
  <c r="R36" i="33"/>
  <c r="R8" i="33"/>
  <c r="R22" i="8"/>
  <c r="R10" i="8"/>
  <c r="R26" i="8"/>
  <c r="R18" i="8"/>
  <c r="R8" i="8"/>
  <c r="R24" i="8"/>
  <c r="R20" i="8"/>
  <c r="G50" i="18" l="1"/>
  <c r="E50" i="18"/>
  <c r="F50" i="18" s="1"/>
  <c r="C50" i="18"/>
  <c r="Q42" i="18"/>
  <c r="J42" i="19" s="1"/>
  <c r="H42" i="18"/>
  <c r="F42" i="18"/>
  <c r="D42" i="18"/>
  <c r="Q41" i="18"/>
  <c r="J41" i="19" s="1"/>
  <c r="H41" i="18"/>
  <c r="F41" i="18"/>
  <c r="D41" i="18"/>
  <c r="Q38" i="18"/>
  <c r="J38" i="19" s="1"/>
  <c r="H38" i="18"/>
  <c r="F38" i="18"/>
  <c r="D38" i="18"/>
  <c r="Q37" i="18"/>
  <c r="J37" i="19" s="1"/>
  <c r="H37" i="18"/>
  <c r="F37" i="18"/>
  <c r="D37" i="18"/>
  <c r="Q36" i="18"/>
  <c r="H36" i="18"/>
  <c r="F36" i="18"/>
  <c r="D36" i="18"/>
  <c r="G34" i="18"/>
  <c r="H34" i="18" s="1"/>
  <c r="E34" i="18"/>
  <c r="F34" i="18" s="1"/>
  <c r="C34" i="18"/>
  <c r="D34" i="18" s="1"/>
  <c r="Q30" i="18"/>
  <c r="J30" i="19" s="1"/>
  <c r="H30" i="18"/>
  <c r="F30" i="18"/>
  <c r="D30" i="18"/>
  <c r="Q29" i="18"/>
  <c r="H29" i="18"/>
  <c r="F29" i="18"/>
  <c r="D29" i="18"/>
  <c r="Q28" i="18"/>
  <c r="H28" i="18"/>
  <c r="F28" i="18"/>
  <c r="D28" i="18"/>
  <c r="Q27" i="18"/>
  <c r="J27" i="19" s="1"/>
  <c r="H27" i="18"/>
  <c r="Q26" i="18"/>
  <c r="H26" i="18"/>
  <c r="F26" i="18"/>
  <c r="D26" i="18"/>
  <c r="Q25" i="18"/>
  <c r="J25" i="19" s="1"/>
  <c r="H25" i="18"/>
  <c r="F25" i="18"/>
  <c r="D25" i="18"/>
  <c r="Q24" i="18"/>
  <c r="H24" i="18"/>
  <c r="F24" i="18"/>
  <c r="D24" i="18"/>
  <c r="G22" i="18"/>
  <c r="H22" i="18" s="1"/>
  <c r="E22" i="18"/>
  <c r="F22" i="18" s="1"/>
  <c r="C22" i="18"/>
  <c r="D22" i="18" s="1"/>
  <c r="Q20" i="18"/>
  <c r="J20" i="19" s="1"/>
  <c r="H20" i="18"/>
  <c r="F20" i="18"/>
  <c r="D20" i="18"/>
  <c r="Q19" i="18"/>
  <c r="J19" i="19" s="1"/>
  <c r="H19" i="18"/>
  <c r="F19" i="18"/>
  <c r="D19" i="18"/>
  <c r="Q18" i="18"/>
  <c r="J18" i="19" s="1"/>
  <c r="H18" i="18"/>
  <c r="F18" i="18"/>
  <c r="D18" i="18"/>
  <c r="Q17" i="18"/>
  <c r="H17" i="18"/>
  <c r="F17" i="18"/>
  <c r="D17" i="18"/>
  <c r="Q16" i="18"/>
  <c r="H16" i="18"/>
  <c r="F16" i="18"/>
  <c r="D16" i="18"/>
  <c r="Q13" i="18"/>
  <c r="J13" i="19" s="1"/>
  <c r="J50" i="19" s="1"/>
  <c r="H13" i="18"/>
  <c r="F13" i="18"/>
  <c r="D13" i="18"/>
  <c r="Q12" i="18"/>
  <c r="H12" i="18"/>
  <c r="F12" i="18"/>
  <c r="D12" i="18"/>
  <c r="Q11" i="18"/>
  <c r="H11" i="18"/>
  <c r="F11" i="18"/>
  <c r="D11" i="18"/>
  <c r="Q8" i="18"/>
  <c r="J8" i="19" s="1"/>
  <c r="H8" i="18"/>
  <c r="F8" i="18"/>
  <c r="D8" i="18"/>
  <c r="R44" i="18" l="1"/>
  <c r="R45" i="18"/>
  <c r="R46" i="18"/>
  <c r="R47" i="18"/>
  <c r="R48" i="18"/>
  <c r="R43" i="18"/>
  <c r="R39" i="18"/>
  <c r="R40" i="18"/>
  <c r="J12" i="19"/>
  <c r="J34" i="19" s="1"/>
  <c r="R31" i="18"/>
  <c r="R32" i="18"/>
  <c r="J17" i="19"/>
  <c r="H50" i="18"/>
  <c r="J11" i="19"/>
  <c r="J22" i="19" s="1"/>
  <c r="J36" i="19"/>
  <c r="J26" i="19"/>
  <c r="J28" i="19"/>
  <c r="J29" i="19"/>
  <c r="J24" i="19"/>
  <c r="R20" i="18"/>
  <c r="Q50" i="18"/>
  <c r="R50" i="18" s="1"/>
  <c r="R25" i="18"/>
  <c r="R30" i="18"/>
  <c r="R38" i="18"/>
  <c r="R24" i="18"/>
  <c r="R18" i="18"/>
  <c r="R26" i="18"/>
  <c r="R27" i="18"/>
  <c r="R16" i="18"/>
  <c r="R19" i="18"/>
  <c r="Q34" i="18"/>
  <c r="R34" i="18" s="1"/>
  <c r="R13" i="18"/>
  <c r="R36" i="18"/>
  <c r="Q22" i="18"/>
  <c r="R22" i="18" s="1"/>
  <c r="R28" i="18"/>
  <c r="R42" i="18"/>
  <c r="R8" i="18"/>
  <c r="R17" i="18"/>
  <c r="D50" i="18"/>
  <c r="R12" i="18"/>
  <c r="R37" i="18"/>
  <c r="R29" i="18"/>
  <c r="R41" i="18"/>
  <c r="R11" i="18"/>
  <c r="Q9" i="42"/>
  <c r="R9" i="42" s="1"/>
  <c r="D9" i="42"/>
  <c r="Q9" i="44"/>
  <c r="R9" i="44" s="1"/>
  <c r="D9" i="44"/>
  <c r="Q12" i="8"/>
  <c r="J16" i="19" s="1"/>
  <c r="H16" i="19"/>
  <c r="R12" i="8" l="1"/>
  <c r="Q13" i="8"/>
  <c r="R13" i="8" s="1"/>
  <c r="Q18" i="36" l="1"/>
  <c r="R18" i="36" s="1"/>
  <c r="O10" i="36"/>
  <c r="P10" i="36" s="1"/>
  <c r="O17" i="36"/>
  <c r="P17" i="36" s="1"/>
  <c r="P16" i="36"/>
  <c r="P18" i="36"/>
  <c r="Q10" i="36" l="1"/>
  <c r="R10" i="36" s="1"/>
  <c r="O9" i="36"/>
  <c r="P9" i="36" s="1"/>
  <c r="Q17" i="36"/>
  <c r="R17" i="36" s="1"/>
  <c r="P8" i="36"/>
  <c r="R16" i="36"/>
  <c r="R8" i="36" l="1"/>
  <c r="Q9" i="36"/>
  <c r="R9" i="36" s="1"/>
</calcChain>
</file>

<file path=xl/sharedStrings.xml><?xml version="1.0" encoding="utf-8"?>
<sst xmlns="http://schemas.openxmlformats.org/spreadsheetml/2006/main" count="2962" uniqueCount="189">
  <si>
    <t>of which</t>
  </si>
  <si>
    <t>Total</t>
  </si>
  <si>
    <t>No.</t>
  </si>
  <si>
    <t>%</t>
  </si>
  <si>
    <t>Key Action 1</t>
  </si>
  <si>
    <t>Key Action 2</t>
  </si>
  <si>
    <t>Higher education</t>
  </si>
  <si>
    <t>Vocational education &amp; training</t>
  </si>
  <si>
    <t>Schools</t>
  </si>
  <si>
    <t>Adult education</t>
  </si>
  <si>
    <t>Youth</t>
  </si>
  <si>
    <t>Key Action 3</t>
  </si>
  <si>
    <t>€</t>
  </si>
  <si>
    <t>Key Action</t>
  </si>
  <si>
    <t>KA1</t>
  </si>
  <si>
    <t>KA2</t>
  </si>
  <si>
    <t>KA3</t>
  </si>
  <si>
    <t>KA103</t>
  </si>
  <si>
    <t>KA107</t>
  </si>
  <si>
    <t>KA102</t>
  </si>
  <si>
    <t>KA101</t>
  </si>
  <si>
    <t>KA104</t>
  </si>
  <si>
    <t>KA105</t>
  </si>
  <si>
    <t>KA203</t>
  </si>
  <si>
    <t>KA202</t>
  </si>
  <si>
    <t>KA219</t>
  </si>
  <si>
    <t>KA201</t>
  </si>
  <si>
    <t>KA204</t>
  </si>
  <si>
    <t>KA205</t>
  </si>
  <si>
    <t>KA347</t>
  </si>
  <si>
    <t>Learner and Staff Mobility</t>
  </si>
  <si>
    <t>VET</t>
  </si>
  <si>
    <t>-</t>
  </si>
  <si>
    <t>Schools (schools only)</t>
  </si>
  <si>
    <t>Strategic Partnerships</t>
  </si>
  <si>
    <t>Youth Structured Dialogue</t>
  </si>
  <si>
    <t>Erasmus+ UK decentralised actions</t>
  </si>
  <si>
    <t>Rounds 1-3</t>
  </si>
  <si>
    <t>All applications received</t>
  </si>
  <si>
    <t>Cumulative</t>
  </si>
  <si>
    <t>KA116</t>
  </si>
  <si>
    <t>Contents</t>
  </si>
  <si>
    <t>2014 Call</t>
  </si>
  <si>
    <t>2015 Call</t>
  </si>
  <si>
    <t>2016 Call</t>
  </si>
  <si>
    <t>2017 Call</t>
  </si>
  <si>
    <t>2018 Call</t>
  </si>
  <si>
    <t>2019 Call</t>
  </si>
  <si>
    <t>2020 Call</t>
  </si>
  <si>
    <t>All applications</t>
  </si>
  <si>
    <t>Successful</t>
  </si>
  <si>
    <t>Unsuccessful (failed minimum criteria)</t>
  </si>
  <si>
    <t>Ineligible</t>
  </si>
  <si>
    <t>Withdrawn before NEC meeting</t>
  </si>
  <si>
    <t>Higher education applications</t>
  </si>
  <si>
    <t>Vocational education and training applications</t>
  </si>
  <si>
    <t>Schools applications</t>
  </si>
  <si>
    <t>Adult education applications</t>
  </si>
  <si>
    <t>Youth applications</t>
  </si>
  <si>
    <t>Application results by Field</t>
  </si>
  <si>
    <t>All Key Action 1 applications</t>
  </si>
  <si>
    <t>KA103: Higher education applications</t>
  </si>
  <si>
    <t>KA107: Higher education applications (International Credit Mobility)</t>
  </si>
  <si>
    <t>KA102: Vocational education and training applications</t>
  </si>
  <si>
    <t>KA116: Vocational education and training applications (VET mobility charter holders)</t>
  </si>
  <si>
    <t>KA101: Schools applications</t>
  </si>
  <si>
    <t>KA104: Adult education applications</t>
  </si>
  <si>
    <t>KA105: Youth applications</t>
  </si>
  <si>
    <t>Key Action 2 Application results by Sub-Action</t>
  </si>
  <si>
    <t>Key Action 1 Application results by Sub-Action</t>
  </si>
  <si>
    <t>Key Action 3 Application results</t>
  </si>
  <si>
    <t>All KA2 applications</t>
  </si>
  <si>
    <t>KA203: Higher education applications</t>
  </si>
  <si>
    <t>KA202: Vocational education and training applications</t>
  </si>
  <si>
    <t>KA201: Schools applications</t>
  </si>
  <si>
    <t>KA219: Schools applications (schools only)</t>
  </si>
  <si>
    <t>KA204: Adult education applications</t>
  </si>
  <si>
    <t>KA205: Youth applications</t>
  </si>
  <si>
    <t>KA347: Structured dialogue</t>
  </si>
  <si>
    <t>Value of successful applications by Key Action and Field</t>
  </si>
  <si>
    <t>Value of successful applications by Key Action, Sub-Action and Field</t>
  </si>
  <si>
    <t>Application results by Field (England)</t>
  </si>
  <si>
    <t>Application results by Field (Northern Ireland)</t>
  </si>
  <si>
    <t>Application results by Field (Scotland)</t>
  </si>
  <si>
    <t>Application results by Field (Wales)</t>
  </si>
  <si>
    <t>Key Action 1 Application results by Sub-Action (England)</t>
  </si>
  <si>
    <t>Key Action 2 Application results by Sub-Action (England)</t>
  </si>
  <si>
    <t>Key Action 3 Application results (England)</t>
  </si>
  <si>
    <t>Value of successful applications by Key Action and Field (England)</t>
  </si>
  <si>
    <t>Value of successful applications by Key Action and Field (Northern Ireland)</t>
  </si>
  <si>
    <t>Key Action 3 Application results (Northern Ireland)</t>
  </si>
  <si>
    <t>Key Action 2 Application results by Sub-Action (Northern Ireland)</t>
  </si>
  <si>
    <t>Key Action 1 Application results by Sub-Action (Northern Ireland)</t>
  </si>
  <si>
    <t>Application results by Field (Overseas Countries &amp; Territories)</t>
  </si>
  <si>
    <t>Key Action 1 Application results by Sub-Action (Scotland)</t>
  </si>
  <si>
    <t>Key Action 1 Application results by Sub-Action (Wales)</t>
  </si>
  <si>
    <t>Key Action 1 Application results by Sub-Action (Overseas Countries &amp; Territories)</t>
  </si>
  <si>
    <t>Key Action 2 Application results by Sub-Action (Scotland)</t>
  </si>
  <si>
    <t>Key Action 2 Application results by Sub-Action (Wales)</t>
  </si>
  <si>
    <t>Key Action 2 Application results by Sub-Action (Overseas Countries &amp; Territories)</t>
  </si>
  <si>
    <t>Key Action 3 Application results (Overseas Countries &amp; Territories)</t>
  </si>
  <si>
    <t>Key Action 3 Application results (Wales)</t>
  </si>
  <si>
    <t>Key Action 3 Application results (Scotland)</t>
  </si>
  <si>
    <t>Value of successful applications by Key Action and Field (Scotland)</t>
  </si>
  <si>
    <t>Value of successful applications by Key Action and Field (Wales)</t>
  </si>
  <si>
    <t>Value of successful applications by Key Action and Field (Overseas Countries &amp; Territories)</t>
  </si>
  <si>
    <t>Field</t>
  </si>
  <si>
    <t>Mean value of successful applications by Key Action, Sub-Action and Field</t>
  </si>
  <si>
    <t>Mean value of successful applications by Key Action and Field</t>
  </si>
  <si>
    <t>Mean value of successful applications by Key Action and Field (England)</t>
  </si>
  <si>
    <t>Mean value of successful applications by Key Action and Field (Northern Ireland)</t>
  </si>
  <si>
    <t>Mean value of successful applications by Key Action and Field (Scotland)</t>
  </si>
  <si>
    <t>Mean value of successful applications by Key Action and Field (Wales)</t>
  </si>
  <si>
    <t>Mean value of successful applications by Key Action and Field (Overseas Countries &amp; Territories)</t>
  </si>
  <si>
    <t>United Kingdom</t>
  </si>
  <si>
    <t>England</t>
  </si>
  <si>
    <t>Northern Ireland</t>
  </si>
  <si>
    <t>Scotland</t>
  </si>
  <si>
    <t>Wales</t>
  </si>
  <si>
    <t>Overseas Territories &amp; Countries (OCT)</t>
  </si>
  <si>
    <t>Table 36</t>
  </si>
  <si>
    <t>Table 35</t>
  </si>
  <si>
    <t>Table 34</t>
  </si>
  <si>
    <t>Table 33</t>
  </si>
  <si>
    <t>Table 32</t>
  </si>
  <si>
    <t>Table 31</t>
  </si>
  <si>
    <t>Table 30</t>
  </si>
  <si>
    <t>Table 29</t>
  </si>
  <si>
    <t>Table 28</t>
  </si>
  <si>
    <t>Table 27</t>
  </si>
  <si>
    <t>Table 26</t>
  </si>
  <si>
    <t>Table 25</t>
  </si>
  <si>
    <t>Table 24</t>
  </si>
  <si>
    <t>Table 23</t>
  </si>
  <si>
    <t>Table 22</t>
  </si>
  <si>
    <t>Table 21</t>
  </si>
  <si>
    <t>Table 20</t>
  </si>
  <si>
    <t>Table 19</t>
  </si>
  <si>
    <t>Table 18</t>
  </si>
  <si>
    <t>Table 17</t>
  </si>
  <si>
    <t>Table 16</t>
  </si>
  <si>
    <t>Table 15</t>
  </si>
  <si>
    <t>Table 14</t>
  </si>
  <si>
    <t>Table 13</t>
  </si>
  <si>
    <t>Table 12</t>
  </si>
  <si>
    <t>Table 11</t>
  </si>
  <si>
    <t>Table 10</t>
  </si>
  <si>
    <t>Table 9</t>
  </si>
  <si>
    <t>Table 8</t>
  </si>
  <si>
    <t>Table 7</t>
  </si>
  <si>
    <t>Table 6</t>
  </si>
  <si>
    <t>Table 5</t>
  </si>
  <si>
    <t>Table 4</t>
  </si>
  <si>
    <t>Table 3</t>
  </si>
  <si>
    <t>Table 2</t>
  </si>
  <si>
    <t>Table 1</t>
  </si>
  <si>
    <t>Higher education International Credit Mobility (ICM)</t>
  </si>
  <si>
    <t>Vocational education and training</t>
  </si>
  <si>
    <t>Vocational education and training Mobility Charter</t>
  </si>
  <si>
    <t>KA135: Youth Strategic EVS applications</t>
  </si>
  <si>
    <t>KA135</t>
  </si>
  <si>
    <t>Youth Strategic EVS</t>
  </si>
  <si>
    <t>KA125: Youth Volunteering project applications</t>
  </si>
  <si>
    <t>KA125</t>
  </si>
  <si>
    <t>Youth Volunteering projects</t>
  </si>
  <si>
    <t>KA229: Schools applications (school exchanges)</t>
  </si>
  <si>
    <t>KA229</t>
  </si>
  <si>
    <t>Schools (school exchanges)</t>
  </si>
  <si>
    <t>Unsuccessful (all reasons)</t>
  </si>
  <si>
    <t>Unsuccessful</t>
  </si>
  <si>
    <t>Unsuccesful</t>
  </si>
  <si>
    <t xml:space="preserve">Unsuccessful </t>
  </si>
  <si>
    <t xml:space="preserve">Rounds 1-3 </t>
  </si>
  <si>
    <t>2014- 2020 Application Results Tables November 2022</t>
  </si>
  <si>
    <t>KA226-HE</t>
  </si>
  <si>
    <t>KA226-SCH</t>
  </si>
  <si>
    <t>KA226-VET</t>
  </si>
  <si>
    <t>Digital Education Readiness - Schools</t>
  </si>
  <si>
    <t>Digital Education Readiness - VET</t>
  </si>
  <si>
    <t>Partnerships for Creativity - Schools</t>
  </si>
  <si>
    <t>KA227-SCH</t>
  </si>
  <si>
    <t>KA227-ADU</t>
  </si>
  <si>
    <t>Partnerships for Creativity - Adult Education</t>
  </si>
  <si>
    <t>Partnerships for Creativity - Youth</t>
  </si>
  <si>
    <t>Digital Education Readiness - Higher Education</t>
  </si>
  <si>
    <t>KA226
Digital Readiness</t>
  </si>
  <si>
    <t>Succesful</t>
  </si>
  <si>
    <t>KA227
Partnerships for creativity</t>
  </si>
  <si>
    <t>KA227-YOU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</si>
</sst>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0868A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65" fontId="4" fillId="0" borderId="2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165" fontId="4" fillId="0" borderId="13" xfId="1" applyNumberFormat="1" applyFont="1" applyFill="1" applyBorder="1" applyAlignment="1">
      <alignment vertical="center"/>
    </xf>
    <xf numFmtId="165" fontId="4" fillId="0" borderId="5" xfId="1" applyNumberFormat="1" applyFont="1" applyFill="1" applyBorder="1" applyAlignment="1">
      <alignment vertical="center"/>
    </xf>
    <xf numFmtId="165" fontId="4" fillId="0" borderId="14" xfId="1" applyNumberFormat="1" applyFont="1" applyFill="1" applyBorder="1" applyAlignment="1">
      <alignment vertical="center"/>
    </xf>
    <xf numFmtId="165" fontId="4" fillId="0" borderId="15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5" fontId="4" fillId="0" borderId="9" xfId="1" applyNumberFormat="1" applyFont="1" applyFill="1" applyBorder="1" applyAlignment="1">
      <alignment vertical="center"/>
    </xf>
    <xf numFmtId="165" fontId="4" fillId="0" borderId="12" xfId="1" applyNumberFormat="1" applyFont="1" applyFill="1" applyBorder="1" applyAlignment="1">
      <alignment vertical="center"/>
    </xf>
    <xf numFmtId="165" fontId="4" fillId="0" borderId="7" xfId="1" applyNumberFormat="1" applyFont="1" applyFill="1" applyBorder="1" applyAlignment="1">
      <alignment vertical="center"/>
    </xf>
    <xf numFmtId="165" fontId="4" fillId="0" borderId="4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5" fontId="4" fillId="0" borderId="6" xfId="1" applyNumberFormat="1" applyFont="1" applyFill="1" applyBorder="1" applyAlignment="1">
      <alignment vertical="center"/>
    </xf>
    <xf numFmtId="165" fontId="4" fillId="0" borderId="11" xfId="1" applyNumberFormat="1" applyFont="1" applyFill="1" applyBorder="1" applyAlignment="1">
      <alignment vertical="center"/>
    </xf>
    <xf numFmtId="165" fontId="4" fillId="0" borderId="8" xfId="1" applyNumberFormat="1" applyFont="1" applyFill="1" applyBorder="1" applyAlignment="1">
      <alignment vertical="center"/>
    </xf>
    <xf numFmtId="165" fontId="4" fillId="0" borderId="10" xfId="1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5" fontId="4" fillId="0" borderId="4" xfId="1" applyNumberFormat="1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65" fontId="4" fillId="0" borderId="7" xfId="1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right" vertical="center"/>
    </xf>
    <xf numFmtId="165" fontId="4" fillId="0" borderId="2" xfId="1" applyNumberFormat="1" applyFont="1" applyBorder="1" applyAlignment="1">
      <alignment horizontal="right" vertical="center"/>
    </xf>
    <xf numFmtId="166" fontId="4" fillId="0" borderId="1" xfId="1" applyNumberFormat="1" applyFont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5" fontId="4" fillId="0" borderId="12" xfId="1" applyNumberFormat="1" applyFont="1" applyFill="1" applyBorder="1" applyAlignment="1">
      <alignment horizontal="right"/>
    </xf>
    <xf numFmtId="165" fontId="4" fillId="0" borderId="7" xfId="1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/>
    </xf>
    <xf numFmtId="166" fontId="4" fillId="0" borderId="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66" fontId="4" fillId="0" borderId="6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5" fontId="4" fillId="0" borderId="5" xfId="1" applyNumberFormat="1" applyFont="1" applyBorder="1" applyAlignment="1">
      <alignment horizontal="right"/>
    </xf>
    <xf numFmtId="166" fontId="4" fillId="0" borderId="11" xfId="0" applyNumberFormat="1" applyFont="1" applyFill="1" applyBorder="1" applyAlignment="1">
      <alignment horizontal="right"/>
    </xf>
    <xf numFmtId="165" fontId="4" fillId="0" borderId="9" xfId="1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66" fontId="4" fillId="0" borderId="1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6" fontId="4" fillId="0" borderId="0" xfId="1" applyNumberFormat="1" applyFont="1" applyBorder="1" applyAlignment="1">
      <alignment horizontal="right" vertical="center"/>
    </xf>
    <xf numFmtId="165" fontId="4" fillId="0" borderId="5" xfId="1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165" fontId="4" fillId="0" borderId="4" xfId="1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right" vertical="center"/>
    </xf>
    <xf numFmtId="165" fontId="4" fillId="0" borderId="5" xfId="1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5" fontId="4" fillId="0" borderId="4" xfId="1" applyNumberFormat="1" applyFont="1" applyBorder="1" applyAlignment="1">
      <alignment horizontal="right" vertical="center"/>
    </xf>
    <xf numFmtId="165" fontId="4" fillId="0" borderId="6" xfId="1" applyNumberFormat="1" applyFont="1" applyBorder="1" applyAlignment="1">
      <alignment horizontal="right" vertical="center"/>
    </xf>
    <xf numFmtId="166" fontId="4" fillId="0" borderId="6" xfId="1" applyNumberFormat="1" applyFont="1" applyBorder="1" applyAlignment="1">
      <alignment horizontal="right" vertical="center"/>
    </xf>
    <xf numFmtId="165" fontId="4" fillId="0" borderId="12" xfId="1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165" fontId="4" fillId="0" borderId="12" xfId="1" applyNumberFormat="1" applyFont="1" applyBorder="1" applyAlignment="1">
      <alignment horizontal="right" vertical="center"/>
    </xf>
    <xf numFmtId="165" fontId="4" fillId="0" borderId="11" xfId="1" applyNumberFormat="1" applyFont="1" applyBorder="1" applyAlignment="1">
      <alignment horizontal="right" vertical="center"/>
    </xf>
    <xf numFmtId="166" fontId="4" fillId="0" borderId="11" xfId="1" applyNumberFormat="1" applyFont="1" applyBorder="1" applyAlignment="1">
      <alignment horizontal="right" vertical="center"/>
    </xf>
    <xf numFmtId="165" fontId="4" fillId="0" borderId="7" xfId="1" applyNumberFormat="1" applyFont="1" applyFill="1" applyBorder="1" applyAlignment="1">
      <alignment horizontal="right" vertical="center"/>
    </xf>
    <xf numFmtId="165" fontId="4" fillId="0" borderId="7" xfId="1" applyNumberFormat="1" applyFont="1" applyBorder="1" applyAlignment="1">
      <alignment horizontal="right" vertical="center"/>
    </xf>
    <xf numFmtId="166" fontId="4" fillId="0" borderId="8" xfId="1" applyNumberFormat="1" applyFont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12" xfId="1" applyNumberFormat="1" applyFont="1" applyFill="1" applyBorder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165" fontId="5" fillId="0" borderId="12" xfId="1" applyNumberFormat="1" applyFont="1" applyBorder="1" applyAlignment="1">
      <alignment horizontal="right" vertical="center"/>
    </xf>
    <xf numFmtId="166" fontId="5" fillId="0" borderId="11" xfId="1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5" fontId="4" fillId="0" borderId="9" xfId="1" applyNumberFormat="1" applyFont="1" applyBorder="1" applyAlignment="1">
      <alignment horizontal="right" vertical="center"/>
    </xf>
    <xf numFmtId="165" fontId="4" fillId="0" borderId="10" xfId="1" applyNumberFormat="1" applyFont="1" applyBorder="1" applyAlignment="1">
      <alignment horizontal="right" vertical="center"/>
    </xf>
    <xf numFmtId="166" fontId="4" fillId="0" borderId="10" xfId="1" applyNumberFormat="1" applyFont="1" applyBorder="1" applyAlignment="1">
      <alignment horizontal="right" vertical="center"/>
    </xf>
    <xf numFmtId="165" fontId="2" fillId="0" borderId="0" xfId="0" applyNumberFormat="1" applyFont="1" applyFill="1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12" xfId="0" applyFont="1" applyBorder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Fill="1"/>
    <xf numFmtId="0" fontId="4" fillId="0" borderId="0" xfId="0" applyFont="1" applyFill="1" applyAlignment="1">
      <alignment horizontal="right"/>
    </xf>
    <xf numFmtId="165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166" fontId="4" fillId="0" borderId="8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13" xfId="0" applyNumberFormat="1" applyFont="1" applyBorder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5" fontId="4" fillId="0" borderId="14" xfId="0" applyNumberFormat="1" applyFont="1" applyBorder="1" applyAlignment="1">
      <alignment horizontal="left" vertical="center"/>
    </xf>
    <xf numFmtId="165" fontId="4" fillId="0" borderId="12" xfId="0" applyNumberFormat="1" applyFont="1" applyBorder="1" applyAlignment="1">
      <alignment horizontal="left" vertical="center"/>
    </xf>
    <xf numFmtId="165" fontId="4" fillId="0" borderId="7" xfId="0" applyNumberFormat="1" applyFont="1" applyBorder="1" applyAlignment="1">
      <alignment horizontal="left" vertical="center"/>
    </xf>
    <xf numFmtId="165" fontId="4" fillId="0" borderId="0" xfId="0" applyNumberFormat="1" applyFont="1" applyAlignment="1">
      <alignment vertical="center"/>
    </xf>
    <xf numFmtId="165" fontId="4" fillId="0" borderId="12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 wrapText="1"/>
    </xf>
    <xf numFmtId="165" fontId="4" fillId="0" borderId="0" xfId="0" applyNumberFormat="1" applyFont="1" applyFill="1" applyAlignment="1">
      <alignment horizontal="right"/>
    </xf>
    <xf numFmtId="165" fontId="4" fillId="0" borderId="12" xfId="0" applyNumberFormat="1" applyFont="1" applyBorder="1"/>
    <xf numFmtId="165" fontId="4" fillId="0" borderId="6" xfId="0" applyNumberFormat="1" applyFont="1" applyBorder="1" applyAlignment="1">
      <alignment horizontal="left" vertical="center"/>
    </xf>
    <xf numFmtId="165" fontId="4" fillId="0" borderId="11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165" fontId="4" fillId="0" borderId="4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center"/>
    </xf>
    <xf numFmtId="165" fontId="4" fillId="0" borderId="9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left" vertical="center" indent="2"/>
    </xf>
    <xf numFmtId="165" fontId="4" fillId="0" borderId="0" xfId="0" applyNumberFormat="1" applyFont="1" applyAlignment="1">
      <alignment horizontal="left"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left" vertical="center" indent="2"/>
    </xf>
    <xf numFmtId="165" fontId="4" fillId="0" borderId="14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left" vertical="center" indent="2"/>
    </xf>
    <xf numFmtId="165" fontId="5" fillId="0" borderId="0" xfId="0" applyNumberFormat="1" applyFont="1" applyAlignment="1">
      <alignment horizontal="left" vertical="center"/>
    </xf>
    <xf numFmtId="165" fontId="5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4" fillId="0" borderId="2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/>
    <xf numFmtId="165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/>
    <xf numFmtId="164" fontId="4" fillId="0" borderId="1" xfId="1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4" fillId="0" borderId="1" xfId="1" applyNumberFormat="1" applyFont="1" applyBorder="1" applyAlignment="1">
      <alignment horizontal="right"/>
    </xf>
    <xf numFmtId="164" fontId="4" fillId="0" borderId="0" xfId="0" applyNumberFormat="1" applyFont="1" applyFill="1"/>
    <xf numFmtId="164" fontId="4" fillId="0" borderId="1" xfId="1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6" fontId="4" fillId="0" borderId="1" xfId="1" applyNumberFormat="1" applyFont="1" applyFill="1" applyBorder="1" applyAlignment="1">
      <alignment horizontal="right" vertical="center"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/>
    <xf numFmtId="166" fontId="4" fillId="0" borderId="11" xfId="1" applyNumberFormat="1" applyFont="1" applyBorder="1" applyAlignment="1">
      <alignment horizontal="right"/>
    </xf>
    <xf numFmtId="166" fontId="4" fillId="0" borderId="1" xfId="1" applyNumberFormat="1" applyFont="1" applyBorder="1" applyAlignment="1">
      <alignment horizontal="right"/>
    </xf>
    <xf numFmtId="166" fontId="4" fillId="0" borderId="0" xfId="1" applyNumberFormat="1" applyFont="1" applyBorder="1" applyAlignment="1">
      <alignment horizontal="right"/>
    </xf>
    <xf numFmtId="166" fontId="4" fillId="0" borderId="8" xfId="1" applyNumberFormat="1" applyFont="1" applyBorder="1" applyAlignment="1">
      <alignment horizontal="right"/>
    </xf>
    <xf numFmtId="166" fontId="2" fillId="0" borderId="0" xfId="0" applyNumberFormat="1" applyFont="1" applyFill="1"/>
    <xf numFmtId="166" fontId="4" fillId="0" borderId="1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4" fillId="0" borderId="5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166" fontId="4" fillId="0" borderId="0" xfId="1" applyNumberFormat="1" applyFont="1" applyFill="1" applyBorder="1" applyAlignment="1">
      <alignment horizontal="right" vertical="center"/>
    </xf>
    <xf numFmtId="166" fontId="4" fillId="0" borderId="6" xfId="0" applyNumberFormat="1" applyFont="1" applyFill="1" applyBorder="1" applyAlignment="1">
      <alignment horizontal="right" vertical="center"/>
    </xf>
    <xf numFmtId="166" fontId="4" fillId="0" borderId="11" xfId="0" applyNumberFormat="1" applyFont="1" applyFill="1" applyBorder="1" applyAlignment="1">
      <alignment horizontal="right" vertical="center"/>
    </xf>
    <xf numFmtId="166" fontId="4" fillId="0" borderId="8" xfId="0" applyNumberFormat="1" applyFont="1" applyFill="1" applyBorder="1" applyAlignment="1">
      <alignment horizontal="right" vertical="center"/>
    </xf>
    <xf numFmtId="166" fontId="4" fillId="0" borderId="2" xfId="0" applyNumberFormat="1" applyFont="1" applyFill="1" applyBorder="1" applyAlignment="1">
      <alignment horizontal="right" vertical="center"/>
    </xf>
    <xf numFmtId="166" fontId="5" fillId="0" borderId="11" xfId="0" applyNumberFormat="1" applyFont="1" applyFill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right" vertical="center"/>
    </xf>
    <xf numFmtId="166" fontId="4" fillId="0" borderId="8" xfId="0" applyNumberFormat="1" applyFont="1" applyBorder="1" applyAlignment="1">
      <alignment horizontal="right" vertical="center"/>
    </xf>
    <xf numFmtId="166" fontId="5" fillId="0" borderId="0" xfId="0" applyNumberFormat="1" applyFont="1" applyBorder="1" applyAlignment="1">
      <alignment horizontal="right" vertical="center"/>
    </xf>
    <xf numFmtId="166" fontId="4" fillId="0" borderId="5" xfId="1" applyNumberFormat="1" applyFont="1" applyBorder="1" applyAlignment="1">
      <alignment horizontal="right" vertical="center"/>
    </xf>
    <xf numFmtId="166" fontId="5" fillId="0" borderId="0" xfId="1" applyNumberFormat="1" applyFont="1" applyBorder="1" applyAlignment="1">
      <alignment horizontal="right" vertical="center"/>
    </xf>
    <xf numFmtId="166" fontId="4" fillId="0" borderId="2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166" fontId="4" fillId="0" borderId="11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left" vertical="center"/>
    </xf>
    <xf numFmtId="165" fontId="4" fillId="0" borderId="1" xfId="1" applyNumberFormat="1" applyFont="1" applyBorder="1" applyAlignment="1">
      <alignment horizontal="right"/>
    </xf>
    <xf numFmtId="165" fontId="4" fillId="0" borderId="4" xfId="1" applyNumberFormat="1" applyFont="1" applyFill="1" applyBorder="1" applyAlignment="1">
      <alignment horizontal="right"/>
    </xf>
    <xf numFmtId="165" fontId="4" fillId="0" borderId="6" xfId="1" applyNumberFormat="1" applyFont="1" applyFill="1" applyBorder="1" applyAlignment="1">
      <alignment horizontal="right"/>
    </xf>
    <xf numFmtId="165" fontId="4" fillId="0" borderId="11" xfId="1" applyNumberFormat="1" applyFont="1" applyFill="1" applyBorder="1" applyAlignment="1">
      <alignment horizontal="right"/>
    </xf>
    <xf numFmtId="165" fontId="4" fillId="0" borderId="8" xfId="1" applyNumberFormat="1" applyFont="1" applyFill="1" applyBorder="1" applyAlignment="1">
      <alignment horizontal="right"/>
    </xf>
    <xf numFmtId="165" fontId="4" fillId="0" borderId="6" xfId="1" applyNumberFormat="1" applyFont="1" applyBorder="1" applyAlignment="1">
      <alignment horizontal="right"/>
    </xf>
    <xf numFmtId="165" fontId="4" fillId="0" borderId="11" xfId="1" applyNumberFormat="1" applyFont="1" applyBorder="1" applyAlignment="1">
      <alignment horizontal="right"/>
    </xf>
    <xf numFmtId="165" fontId="4" fillId="0" borderId="8" xfId="1" applyNumberFormat="1" applyFont="1" applyBorder="1" applyAlignment="1">
      <alignment horizontal="right"/>
    </xf>
    <xf numFmtId="0" fontId="4" fillId="0" borderId="4" xfId="0" applyFont="1" applyBorder="1" applyAlignment="1">
      <alignment vertical="center"/>
    </xf>
    <xf numFmtId="0" fontId="5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5" fillId="0" borderId="12" xfId="0" applyNumberFormat="1" applyFont="1" applyBorder="1" applyAlignment="1">
      <alignment horizontal="left" vertical="center" indent="2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8" fillId="0" borderId="11" xfId="2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/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" fillId="0" borderId="2" xfId="0" applyFont="1" applyBorder="1"/>
    <xf numFmtId="0" fontId="8" fillId="0" borderId="9" xfId="2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/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65" fontId="4" fillId="0" borderId="7" xfId="0" applyNumberFormat="1" applyFont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right" vertical="center"/>
    </xf>
    <xf numFmtId="165" fontId="4" fillId="0" borderId="0" xfId="0" applyNumberFormat="1" applyFont="1" applyBorder="1"/>
    <xf numFmtId="165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6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vertical="center"/>
    </xf>
    <xf numFmtId="165" fontId="4" fillId="0" borderId="5" xfId="1" applyNumberFormat="1" applyFont="1" applyFill="1" applyBorder="1" applyAlignment="1">
      <alignment horizontal="right"/>
    </xf>
    <xf numFmtId="164" fontId="4" fillId="0" borderId="8" xfId="1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left" vertical="center"/>
    </xf>
    <xf numFmtId="165" fontId="4" fillId="0" borderId="14" xfId="0" applyNumberFormat="1" applyFont="1" applyFill="1" applyBorder="1" applyAlignment="1">
      <alignment horizontal="left" vertical="center"/>
    </xf>
    <xf numFmtId="165" fontId="4" fillId="0" borderId="7" xfId="0" applyNumberFormat="1" applyFont="1" applyFill="1" applyBorder="1" applyAlignment="1">
      <alignment horizontal="left" vertical="center"/>
    </xf>
    <xf numFmtId="166" fontId="4" fillId="0" borderId="8" xfId="1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6" fontId="4" fillId="0" borderId="8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165" fontId="4" fillId="0" borderId="12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2" xfId="0" applyNumberFormat="1" applyFont="1" applyFill="1" applyBorder="1"/>
    <xf numFmtId="166" fontId="4" fillId="0" borderId="11" xfId="0" applyNumberFormat="1" applyFont="1" applyFill="1" applyBorder="1"/>
    <xf numFmtId="165" fontId="4" fillId="0" borderId="11" xfId="0" applyNumberFormat="1" applyFont="1" applyFill="1" applyBorder="1"/>
    <xf numFmtId="165" fontId="4" fillId="0" borderId="15" xfId="0" applyNumberFormat="1" applyFont="1" applyFill="1" applyBorder="1" applyAlignment="1">
      <alignment horizontal="left" vertical="center"/>
    </xf>
    <xf numFmtId="165" fontId="4" fillId="0" borderId="4" xfId="0" applyNumberFormat="1" applyFont="1" applyBorder="1"/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28" xfId="1" applyNumberFormat="1" applyFont="1" applyFill="1" applyBorder="1" applyAlignment="1">
      <alignment horizontal="right" vertical="center"/>
    </xf>
    <xf numFmtId="166" fontId="4" fillId="0" borderId="29" xfId="0" applyNumberFormat="1" applyFont="1" applyFill="1" applyBorder="1" applyAlignment="1">
      <alignment horizontal="right" vertical="center"/>
    </xf>
    <xf numFmtId="165" fontId="4" fillId="0" borderId="22" xfId="1" applyNumberFormat="1" applyFont="1" applyFill="1" applyBorder="1" applyAlignment="1">
      <alignment vertical="center"/>
    </xf>
    <xf numFmtId="165" fontId="4" fillId="0" borderId="20" xfId="1" applyNumberFormat="1" applyFont="1" applyFill="1" applyBorder="1" applyAlignment="1">
      <alignment vertical="center"/>
    </xf>
    <xf numFmtId="165" fontId="4" fillId="0" borderId="21" xfId="1" applyNumberFormat="1" applyFont="1" applyFill="1" applyBorder="1" applyAlignment="1">
      <alignment vertical="center"/>
    </xf>
    <xf numFmtId="165" fontId="4" fillId="0" borderId="23" xfId="1" applyNumberFormat="1" applyFont="1" applyFill="1" applyBorder="1" applyAlignment="1">
      <alignment vertical="center"/>
    </xf>
    <xf numFmtId="165" fontId="4" fillId="0" borderId="25" xfId="1" applyNumberFormat="1" applyFont="1" applyFill="1" applyBorder="1" applyAlignment="1">
      <alignment vertical="center"/>
    </xf>
    <xf numFmtId="165" fontId="4" fillId="0" borderId="30" xfId="1" applyNumberFormat="1" applyFont="1" applyFill="1" applyBorder="1" applyAlignment="1">
      <alignment vertical="center"/>
    </xf>
    <xf numFmtId="165" fontId="4" fillId="0" borderId="27" xfId="1" applyNumberFormat="1" applyFont="1" applyFill="1" applyBorder="1" applyAlignment="1">
      <alignment vertical="center"/>
    </xf>
    <xf numFmtId="166" fontId="4" fillId="0" borderId="25" xfId="1" applyNumberFormat="1" applyFont="1" applyFill="1" applyBorder="1" applyAlignment="1">
      <alignment horizontal="right" vertical="center"/>
    </xf>
    <xf numFmtId="165" fontId="4" fillId="0" borderId="30" xfId="1" applyNumberFormat="1" applyFont="1" applyFill="1" applyBorder="1" applyAlignment="1">
      <alignment horizontal="right" vertical="center"/>
    </xf>
    <xf numFmtId="166" fontId="4" fillId="0" borderId="31" xfId="1" applyNumberFormat="1" applyFont="1" applyFill="1" applyBorder="1" applyAlignment="1">
      <alignment horizontal="right" vertical="center"/>
    </xf>
    <xf numFmtId="165" fontId="4" fillId="0" borderId="34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vertical="center"/>
    </xf>
    <xf numFmtId="165" fontId="4" fillId="0" borderId="24" xfId="0" applyNumberFormat="1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165" fontId="4" fillId="0" borderId="27" xfId="0" applyNumberFormat="1" applyFont="1" applyFill="1" applyBorder="1" applyAlignment="1">
      <alignment vertical="center"/>
    </xf>
    <xf numFmtId="166" fontId="4" fillId="0" borderId="11" xfId="1" applyNumberFormat="1" applyFont="1" applyFill="1" applyBorder="1" applyAlignment="1">
      <alignment horizontal="right" vertical="center"/>
    </xf>
    <xf numFmtId="166" fontId="4" fillId="0" borderId="29" xfId="1" applyNumberFormat="1" applyFont="1" applyFill="1" applyBorder="1" applyAlignment="1">
      <alignment horizontal="right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vertical="center"/>
    </xf>
    <xf numFmtId="165" fontId="4" fillId="0" borderId="19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center" wrapText="1"/>
    </xf>
    <xf numFmtId="165" fontId="4" fillId="0" borderId="0" xfId="0" applyNumberFormat="1" applyFont="1" applyFill="1" applyAlignment="1">
      <alignment horizontal="center"/>
    </xf>
    <xf numFmtId="165" fontId="4" fillId="0" borderId="4" xfId="0" applyNumberFormat="1" applyFont="1" applyFill="1" applyBorder="1"/>
    <xf numFmtId="165" fontId="4" fillId="0" borderId="12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left" vertical="center" indent="2"/>
    </xf>
    <xf numFmtId="166" fontId="4" fillId="0" borderId="0" xfId="1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left" vertical="center" indent="2"/>
    </xf>
    <xf numFmtId="165" fontId="4" fillId="0" borderId="0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left" vertical="center" indent="2"/>
    </xf>
    <xf numFmtId="166" fontId="4" fillId="0" borderId="6" xfId="1" applyNumberFormat="1" applyFont="1" applyFill="1" applyBorder="1" applyAlignment="1">
      <alignment horizontal="right" vertical="center"/>
    </xf>
    <xf numFmtId="166" fontId="4" fillId="0" borderId="5" xfId="1" applyNumberFormat="1" applyFont="1" applyFill="1" applyBorder="1" applyAlignment="1">
      <alignment horizontal="right" vertical="center"/>
    </xf>
    <xf numFmtId="165" fontId="4" fillId="0" borderId="7" xfId="0" applyNumberFormat="1" applyFont="1" applyFill="1" applyBorder="1" applyAlignment="1">
      <alignment horizontal="center" vertical="center"/>
    </xf>
    <xf numFmtId="166" fontId="4" fillId="0" borderId="8" xfId="1" applyNumberFormat="1" applyFont="1" applyFill="1" applyBorder="1" applyAlignment="1">
      <alignment horizontal="right" vertical="center"/>
    </xf>
    <xf numFmtId="165" fontId="4" fillId="0" borderId="13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left" vertical="center" indent="2"/>
    </xf>
    <xf numFmtId="165" fontId="4" fillId="0" borderId="13" xfId="0" applyNumberFormat="1" applyFont="1" applyFill="1" applyBorder="1" applyAlignment="1">
      <alignment vertical="center"/>
    </xf>
    <xf numFmtId="165" fontId="5" fillId="0" borderId="12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11" xfId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5" fontId="4" fillId="0" borderId="19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vertical="center"/>
    </xf>
    <xf numFmtId="165" fontId="4" fillId="0" borderId="32" xfId="1" applyNumberFormat="1" applyFont="1" applyFill="1" applyBorder="1" applyAlignment="1">
      <alignment vertical="center"/>
    </xf>
    <xf numFmtId="165" fontId="4" fillId="0" borderId="33" xfId="1" applyNumberFormat="1" applyFont="1" applyFill="1" applyBorder="1" applyAlignment="1">
      <alignment vertical="center"/>
    </xf>
    <xf numFmtId="165" fontId="4" fillId="0" borderId="6" xfId="0" applyNumberFormat="1" applyFont="1" applyFill="1" applyBorder="1" applyAlignment="1">
      <alignment horizontal="left" vertical="center"/>
    </xf>
    <xf numFmtId="165" fontId="4" fillId="0" borderId="11" xfId="0" applyNumberFormat="1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left" vertical="center"/>
    </xf>
    <xf numFmtId="165" fontId="4" fillId="0" borderId="6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vertical="center"/>
    </xf>
    <xf numFmtId="165" fontId="4" fillId="0" borderId="4" xfId="0" applyNumberFormat="1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0868A"/>
      <color rgb="FF62B98F"/>
      <color rgb="FF089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zoomScale="80" zoomScaleNormal="80" workbookViewId="0">
      <selection activeCell="K9" sqref="K9"/>
    </sheetView>
  </sheetViews>
  <sheetFormatPr defaultColWidth="9.109375" defaultRowHeight="13.8" x14ac:dyDescent="0.25"/>
  <cols>
    <col min="1" max="1" width="60.6640625" style="290" customWidth="1"/>
    <col min="2" max="2" width="5.6640625" style="1" customWidth="1"/>
    <col min="3" max="8" width="18.6640625" style="26" customWidth="1"/>
    <col min="9" max="16384" width="9.109375" style="1"/>
  </cols>
  <sheetData>
    <row r="1" spans="1:8" ht="17.399999999999999" x14ac:dyDescent="0.25">
      <c r="A1" s="342" t="s">
        <v>173</v>
      </c>
    </row>
    <row r="3" spans="1:8" ht="17.399999999999999" x14ac:dyDescent="0.25">
      <c r="A3" s="291" t="s">
        <v>41</v>
      </c>
    </row>
    <row r="4" spans="1:8" ht="14.4" thickBot="1" x14ac:dyDescent="0.3">
      <c r="B4" s="11"/>
    </row>
    <row r="5" spans="1:8" ht="45" customHeight="1" thickTop="1" thickBot="1" x14ac:dyDescent="0.3">
      <c r="A5" s="312"/>
      <c r="B5" s="313"/>
      <c r="C5" s="314" t="s">
        <v>114</v>
      </c>
      <c r="D5" s="314" t="s">
        <v>115</v>
      </c>
      <c r="E5" s="315" t="s">
        <v>116</v>
      </c>
      <c r="F5" s="314" t="s">
        <v>117</v>
      </c>
      <c r="G5" s="315" t="s">
        <v>118</v>
      </c>
      <c r="H5" s="314" t="s">
        <v>119</v>
      </c>
    </row>
    <row r="6" spans="1:8" ht="45" customHeight="1" thickTop="1" thickBot="1" x14ac:dyDescent="0.3">
      <c r="A6" s="310" t="s">
        <v>59</v>
      </c>
      <c r="B6" s="311"/>
      <c r="C6" s="305" t="s">
        <v>155</v>
      </c>
      <c r="D6" s="294" t="s">
        <v>149</v>
      </c>
      <c r="E6" s="294" t="s">
        <v>143</v>
      </c>
      <c r="F6" s="303" t="s">
        <v>137</v>
      </c>
      <c r="G6" s="295" t="s">
        <v>131</v>
      </c>
      <c r="H6" s="299" t="s">
        <v>125</v>
      </c>
    </row>
    <row r="7" spans="1:8" ht="45" customHeight="1" thickTop="1" thickBot="1" x14ac:dyDescent="0.3">
      <c r="A7" s="300" t="s">
        <v>69</v>
      </c>
      <c r="B7" s="301"/>
      <c r="C7" s="306" t="s">
        <v>154</v>
      </c>
      <c r="D7" s="309" t="s">
        <v>148</v>
      </c>
      <c r="E7" s="309" t="s">
        <v>142</v>
      </c>
      <c r="F7" s="306" t="s">
        <v>136</v>
      </c>
      <c r="G7" s="306" t="s">
        <v>130</v>
      </c>
      <c r="H7" s="307" t="s">
        <v>124</v>
      </c>
    </row>
    <row r="8" spans="1:8" ht="45" customHeight="1" thickTop="1" thickBot="1" x14ac:dyDescent="0.3">
      <c r="A8" s="298" t="s">
        <v>68</v>
      </c>
      <c r="B8" s="5"/>
      <c r="C8" s="302" t="s">
        <v>153</v>
      </c>
      <c r="D8" s="302" t="s">
        <v>147</v>
      </c>
      <c r="E8" s="302" t="s">
        <v>141</v>
      </c>
      <c r="F8" s="305" t="s">
        <v>135</v>
      </c>
      <c r="G8" s="299" t="s">
        <v>129</v>
      </c>
      <c r="H8" s="299" t="s">
        <v>123</v>
      </c>
    </row>
    <row r="9" spans="1:8" ht="45" customHeight="1" thickTop="1" thickBot="1" x14ac:dyDescent="0.3">
      <c r="A9" s="310" t="s">
        <v>70</v>
      </c>
      <c r="B9" s="308"/>
      <c r="C9" s="309" t="s">
        <v>152</v>
      </c>
      <c r="D9" s="309" t="s">
        <v>146</v>
      </c>
      <c r="E9" s="309" t="s">
        <v>140</v>
      </c>
      <c r="F9" s="306" t="s">
        <v>134</v>
      </c>
      <c r="G9" s="307" t="s">
        <v>128</v>
      </c>
      <c r="H9" s="307" t="s">
        <v>122</v>
      </c>
    </row>
    <row r="10" spans="1:8" ht="45" customHeight="1" thickTop="1" thickBot="1" x14ac:dyDescent="0.3">
      <c r="A10" s="310" t="s">
        <v>80</v>
      </c>
      <c r="B10" s="308"/>
      <c r="C10" s="309" t="s">
        <v>151</v>
      </c>
      <c r="D10" s="309" t="s">
        <v>145</v>
      </c>
      <c r="E10" s="309" t="s">
        <v>139</v>
      </c>
      <c r="F10" s="306" t="s">
        <v>133</v>
      </c>
      <c r="G10" s="307" t="s">
        <v>127</v>
      </c>
      <c r="H10" s="306" t="s">
        <v>121</v>
      </c>
    </row>
    <row r="11" spans="1:8" ht="45" customHeight="1" thickTop="1" thickBot="1" x14ac:dyDescent="0.3">
      <c r="A11" s="300" t="s">
        <v>107</v>
      </c>
      <c r="B11" s="301"/>
      <c r="C11" s="296" t="s">
        <v>150</v>
      </c>
      <c r="D11" s="296" t="s">
        <v>144</v>
      </c>
      <c r="E11" s="296" t="s">
        <v>138</v>
      </c>
      <c r="F11" s="304" t="s">
        <v>132</v>
      </c>
      <c r="G11" s="297" t="s">
        <v>126</v>
      </c>
      <c r="H11" s="297" t="s">
        <v>120</v>
      </c>
    </row>
    <row r="12" spans="1:8" ht="14.4" thickTop="1" x14ac:dyDescent="0.25">
      <c r="A12" s="292"/>
    </row>
    <row r="14" spans="1:8" x14ac:dyDescent="0.25">
      <c r="C14" s="293"/>
    </row>
    <row r="28" spans="3:3" x14ac:dyDescent="0.25">
      <c r="C28" s="317"/>
    </row>
  </sheetData>
  <hyperlinks>
    <hyperlink ref="C6" location="'Table 1'!A1" display="Table 1" xr:uid="{00000000-0004-0000-0000-000000000000}"/>
    <hyperlink ref="C7" location="'Table 2'!A1" display="Table 2" xr:uid="{00000000-0004-0000-0000-000001000000}"/>
    <hyperlink ref="C8" location="'Table 3'!A1" display="Table 3" xr:uid="{00000000-0004-0000-0000-000002000000}"/>
    <hyperlink ref="C9" location="'Table 4'!A1" display="Table 4" xr:uid="{00000000-0004-0000-0000-000003000000}"/>
    <hyperlink ref="C10" location="'Table 5'!A1" display="Table 5" xr:uid="{00000000-0004-0000-0000-000004000000}"/>
    <hyperlink ref="C11" location="'Table 6'!A1" display="Table 6" xr:uid="{00000000-0004-0000-0000-000005000000}"/>
    <hyperlink ref="D7" location="'Table 8'!A1" display="Table 8" xr:uid="{00000000-0004-0000-0000-000006000000}"/>
    <hyperlink ref="D8" location="'Table 9'!A1" display="Table 9" xr:uid="{00000000-0004-0000-0000-000007000000}"/>
    <hyperlink ref="D9" location="'Table 10'!A1" display="Table 10" xr:uid="{00000000-0004-0000-0000-000008000000}"/>
    <hyperlink ref="D11" location="'Table 12'!A1" display="Table 12" xr:uid="{00000000-0004-0000-0000-000009000000}"/>
    <hyperlink ref="E6" location="'Table 13'!A1" display="Table 13" xr:uid="{00000000-0004-0000-0000-00000A000000}"/>
    <hyperlink ref="E7" location="'Table 14'!A1" display="Table 14" xr:uid="{00000000-0004-0000-0000-00000B000000}"/>
    <hyperlink ref="E9" location="'Table 16'!A1" display="Table 16" xr:uid="{00000000-0004-0000-0000-00000C000000}"/>
    <hyperlink ref="E10" location="'Table 17'!A1" display="Table 17" xr:uid="{00000000-0004-0000-0000-00000D000000}"/>
    <hyperlink ref="E11" location="'Table 18'!A1" display="Table 18" xr:uid="{00000000-0004-0000-0000-00000E000000}"/>
    <hyperlink ref="F7" location="'Table 20'!A1" display="Table 20" xr:uid="{00000000-0004-0000-0000-00000F000000}"/>
    <hyperlink ref="F8" location="'Table 21'!A1" display="Table 21" xr:uid="{00000000-0004-0000-0000-000010000000}"/>
    <hyperlink ref="F9" location="'Table 22'!A1" display="Table 22" xr:uid="{00000000-0004-0000-0000-000011000000}"/>
    <hyperlink ref="D6" location="'Table 7'!A1" display="Table 7" xr:uid="{00000000-0004-0000-0000-000012000000}"/>
    <hyperlink ref="D10" location="'Table 11'!A1" display="Table 11" xr:uid="{00000000-0004-0000-0000-000013000000}"/>
    <hyperlink ref="E8" location="'Table 15'!A1" display="Table 15" xr:uid="{00000000-0004-0000-0000-000014000000}"/>
    <hyperlink ref="F6" location="'Table 19'!A1" display="Table 19" xr:uid="{00000000-0004-0000-0000-000015000000}"/>
    <hyperlink ref="F10" location="'Table 23'!A1" display="Table 23" xr:uid="{00000000-0004-0000-0000-000016000000}"/>
    <hyperlink ref="F11" location="'Table 24'!A1" display="Table 24" xr:uid="{00000000-0004-0000-0000-000017000000}"/>
    <hyperlink ref="G6" location="'Table 25'!A1" display="Table 25" xr:uid="{00000000-0004-0000-0000-000018000000}"/>
    <hyperlink ref="G7" location="'Table 26'!A1" display="Table 26" xr:uid="{00000000-0004-0000-0000-000019000000}"/>
    <hyperlink ref="G8" location="'Table 27'!A1" display="Table 27" xr:uid="{00000000-0004-0000-0000-00001A000000}"/>
    <hyperlink ref="G9" location="'Table 28'!A1" display="Table 28" xr:uid="{00000000-0004-0000-0000-00001B000000}"/>
    <hyperlink ref="G10" location="'Table 29'!A1" display="Table 29" xr:uid="{00000000-0004-0000-0000-00001C000000}"/>
    <hyperlink ref="G11" location="'Table 30'!A1" display="Table 30" xr:uid="{00000000-0004-0000-0000-00001D000000}"/>
    <hyperlink ref="H6" location="'Table 31'!A1" display="Table 31" xr:uid="{00000000-0004-0000-0000-00001E000000}"/>
    <hyperlink ref="H7" location="'Table 32'!A1" display="Table 32" xr:uid="{00000000-0004-0000-0000-00001F000000}"/>
    <hyperlink ref="H8" location="'Table 33'!A1" display="Table 33" xr:uid="{00000000-0004-0000-0000-000020000000}"/>
    <hyperlink ref="H9" location="'Table 34'!A1" display="Table 34" xr:uid="{00000000-0004-0000-0000-000021000000}"/>
    <hyperlink ref="H10" location="'Table 35'!A1" display="Table 35" xr:uid="{00000000-0004-0000-0000-000022000000}"/>
    <hyperlink ref="H11" location="'Table 36'!A1" display="Table 36" xr:uid="{00000000-0004-0000-0000-000023000000}"/>
  </hyperlinks>
  <pageMargins left="0.70866141732283472" right="0.70866141732283472" top="0.74803149606299213" bottom="0.74803149606299213" header="0.31496062992125984" footer="0.31496062992125984"/>
  <pageSetup paperSize="8" fitToWidth="0" orientation="landscape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73"/>
  <sheetViews>
    <sheetView zoomScale="80" zoomScaleNormal="80" workbookViewId="0">
      <pane xSplit="2" ySplit="7" topLeftCell="C61" activePane="bottomRight" state="frozen"/>
      <selection pane="topRight" activeCell="C1" sqref="C1"/>
      <selection pane="bottomLeft" activeCell="A8" sqref="A8"/>
      <selection pane="bottomRight" activeCell="J35" sqref="J35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147</v>
      </c>
      <c r="B3" s="2" t="s">
        <v>86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28" customFormat="1" ht="18" customHeight="1" thickBot="1" x14ac:dyDescent="0.35">
      <c r="A7" s="390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82" customFormat="1" ht="18" customHeight="1" thickTop="1" x14ac:dyDescent="0.2">
      <c r="A8" s="396" t="s">
        <v>71</v>
      </c>
      <c r="B8" s="337" t="s">
        <v>50</v>
      </c>
      <c r="C8" s="174">
        <v>87</v>
      </c>
      <c r="D8" s="101">
        <f>100/C10*C8</f>
        <v>22.36503856041131</v>
      </c>
      <c r="E8" s="194">
        <v>99</v>
      </c>
      <c r="F8" s="237">
        <f>100/E10*E8</f>
        <v>22.04899777282851</v>
      </c>
      <c r="G8" s="174">
        <v>117</v>
      </c>
      <c r="H8" s="101">
        <f>100/G10*G8</f>
        <v>27.464788732394368</v>
      </c>
      <c r="I8" s="194">
        <v>145</v>
      </c>
      <c r="J8" s="237">
        <f>100/I10*I8</f>
        <v>34.606205250596659</v>
      </c>
      <c r="K8" s="174">
        <f>SUM(K12,K16,K20,K24,K28,K32,K36)</f>
        <v>188</v>
      </c>
      <c r="L8" s="237">
        <f>100/K10*K8</f>
        <v>42.05816554809843</v>
      </c>
      <c r="M8" s="194">
        <f>SUM(M12,M16,M20,M24,M28,M32,M36,)</f>
        <v>209</v>
      </c>
      <c r="N8" s="237">
        <f>100/M10*M8</f>
        <v>48.267898383371822</v>
      </c>
      <c r="O8" s="174">
        <f>SUM(O12,O16,O20,O24,O28,O32,O36,O40,O57)</f>
        <v>273</v>
      </c>
      <c r="P8" s="101">
        <f>100/O10*O8</f>
        <v>43.264659270998415</v>
      </c>
      <c r="Q8" s="277">
        <f t="shared" ref="Q8:Q10" si="0">SUM(C8,E8,G8,I8,K8,M8,O8)</f>
        <v>1118</v>
      </c>
      <c r="R8" s="237">
        <f>100/Q10*Q8</f>
        <v>35.003130870381966</v>
      </c>
    </row>
    <row r="9" spans="1:18" s="182" customFormat="1" ht="18" customHeight="1" x14ac:dyDescent="0.2">
      <c r="A9" s="397"/>
      <c r="B9" s="338" t="s">
        <v>171</v>
      </c>
      <c r="C9" s="176">
        <f>SUM(C10)-C8</f>
        <v>302</v>
      </c>
      <c r="D9" s="102">
        <f>100/C10*C9</f>
        <v>77.634961439588679</v>
      </c>
      <c r="E9" s="195">
        <f>SUM(E10)-E8</f>
        <v>350</v>
      </c>
      <c r="F9" s="238">
        <f>100/E10*E9</f>
        <v>77.9510022271715</v>
      </c>
      <c r="G9" s="176">
        <f>SUM(G10)-G8</f>
        <v>309</v>
      </c>
      <c r="H9" s="102">
        <f>100/G10*G9</f>
        <v>72.535211267605632</v>
      </c>
      <c r="I9" s="195">
        <f>SUM(I10)-I8</f>
        <v>274</v>
      </c>
      <c r="J9" s="238">
        <f>100/I10*I9</f>
        <v>65.393794749403341</v>
      </c>
      <c r="K9" s="176">
        <f>SUM(K10)-K8</f>
        <v>259</v>
      </c>
      <c r="L9" s="238">
        <f>100/K10*K9</f>
        <v>57.941834451901563</v>
      </c>
      <c r="M9" s="176">
        <f>SUM(M10)-M8</f>
        <v>224</v>
      </c>
      <c r="N9" s="238">
        <f>100/M10*M9</f>
        <v>51.732101616628171</v>
      </c>
      <c r="O9" s="176">
        <f>SUM(O10)-O8</f>
        <v>358</v>
      </c>
      <c r="P9" s="102">
        <f>100/O10*O9</f>
        <v>56.735340729001585</v>
      </c>
      <c r="Q9" s="92">
        <f t="shared" si="0"/>
        <v>2076</v>
      </c>
      <c r="R9" s="238">
        <f>100/Q10*Q9</f>
        <v>64.996869129618034</v>
      </c>
    </row>
    <row r="10" spans="1:18" s="182" customFormat="1" ht="18" customHeight="1" thickBot="1" x14ac:dyDescent="0.25">
      <c r="A10" s="412"/>
      <c r="B10" s="339" t="s">
        <v>1</v>
      </c>
      <c r="C10" s="93">
        <v>389</v>
      </c>
      <c r="D10" s="99">
        <f>100/C10*C10</f>
        <v>100</v>
      </c>
      <c r="E10" s="93">
        <v>449</v>
      </c>
      <c r="F10" s="99">
        <f>100/E10*E10</f>
        <v>100</v>
      </c>
      <c r="G10" s="93">
        <v>426</v>
      </c>
      <c r="H10" s="99">
        <f>100/G10*G10</f>
        <v>100</v>
      </c>
      <c r="I10" s="93">
        <v>419</v>
      </c>
      <c r="J10" s="236">
        <f>100/I10*I10</f>
        <v>100</v>
      </c>
      <c r="K10" s="93">
        <f>SUM(K14,K18,K22,K26,K30,K34,K38)</f>
        <v>447</v>
      </c>
      <c r="L10" s="236">
        <f>100/K10*K10</f>
        <v>100</v>
      </c>
      <c r="M10" s="93">
        <f>SUM(M14,M18,M22,M26,M30,M34,M38)</f>
        <v>433</v>
      </c>
      <c r="N10" s="236">
        <f>100/M10*M10</f>
        <v>100</v>
      </c>
      <c r="O10" s="93">
        <f>SUM(O14,O18,O22,O26,O30,O34,O38,O59,O42)</f>
        <v>631</v>
      </c>
      <c r="P10" s="236">
        <f>100/O10*O10</f>
        <v>100</v>
      </c>
      <c r="Q10" s="93">
        <f t="shared" si="0"/>
        <v>3194</v>
      </c>
      <c r="R10" s="336">
        <f>100/Q10*Q10</f>
        <v>100</v>
      </c>
    </row>
    <row r="11" spans="1:18" s="182" customFormat="1" ht="18" customHeight="1" thickTop="1" thickBot="1" x14ac:dyDescent="0.35">
      <c r="A11" s="413"/>
      <c r="B11" s="414"/>
      <c r="C11" s="95"/>
      <c r="D11" s="270"/>
      <c r="E11" s="95"/>
      <c r="F11" s="270"/>
      <c r="G11" s="95"/>
      <c r="H11" s="270"/>
      <c r="I11" s="95"/>
      <c r="J11" s="270"/>
      <c r="K11" s="95"/>
      <c r="L11" s="270"/>
      <c r="M11" s="95"/>
      <c r="N11" s="270"/>
      <c r="O11" s="95"/>
      <c r="P11" s="270"/>
      <c r="Q11" s="95"/>
      <c r="R11" s="270"/>
    </row>
    <row r="12" spans="1:18" s="186" customFormat="1" ht="18" customHeight="1" thickTop="1" x14ac:dyDescent="0.2">
      <c r="A12" s="396" t="s">
        <v>72</v>
      </c>
      <c r="B12" s="337" t="s">
        <v>50</v>
      </c>
      <c r="C12" s="174">
        <v>8</v>
      </c>
      <c r="D12" s="101">
        <f>100/C14*C12</f>
        <v>21.05263157894737</v>
      </c>
      <c r="E12" s="194">
        <v>2</v>
      </c>
      <c r="F12" s="237">
        <f>100/E14*E12</f>
        <v>4.0816326530612246</v>
      </c>
      <c r="G12" s="174">
        <v>8</v>
      </c>
      <c r="H12" s="101">
        <f>100/G14*G12</f>
        <v>20</v>
      </c>
      <c r="I12" s="194">
        <v>13</v>
      </c>
      <c r="J12" s="237">
        <f>100/I14*I12</f>
        <v>36.111111111111107</v>
      </c>
      <c r="K12" s="174">
        <v>19</v>
      </c>
      <c r="L12" s="237">
        <f>100/K14*K12</f>
        <v>57.575757575757578</v>
      </c>
      <c r="M12" s="194">
        <v>26</v>
      </c>
      <c r="N12" s="237">
        <f>100/M14*M12</f>
        <v>55.319148936170208</v>
      </c>
      <c r="O12" s="174">
        <v>12</v>
      </c>
      <c r="P12" s="101">
        <f>100/O14*O12</f>
        <v>48</v>
      </c>
      <c r="Q12" s="277">
        <f t="shared" ref="Q12:Q13" si="1">SUM(C12,E12,G12,I12,K12,M12,O12)</f>
        <v>88</v>
      </c>
      <c r="R12" s="237">
        <f>100/Q14*Q12</f>
        <v>32.835820895522389</v>
      </c>
    </row>
    <row r="13" spans="1:18" s="186" customFormat="1" ht="18" customHeight="1" x14ac:dyDescent="0.2">
      <c r="A13" s="397"/>
      <c r="B13" s="338" t="s">
        <v>171</v>
      </c>
      <c r="C13" s="176">
        <f>SUM(C14)-C12</f>
        <v>30</v>
      </c>
      <c r="D13" s="102">
        <f>100/C14*C13</f>
        <v>78.94736842105263</v>
      </c>
      <c r="E13" s="195">
        <f>SUM(E14)-E12</f>
        <v>47</v>
      </c>
      <c r="F13" s="238">
        <f>100/E14*E13</f>
        <v>95.91836734693878</v>
      </c>
      <c r="G13" s="176">
        <f>SUM(G14)-G12</f>
        <v>32</v>
      </c>
      <c r="H13" s="102">
        <f>100/G14*G13</f>
        <v>80</v>
      </c>
      <c r="I13" s="195">
        <f>SUM(I14)-I12</f>
        <v>23</v>
      </c>
      <c r="J13" s="238">
        <f>100/I14*I13</f>
        <v>63.888888888888886</v>
      </c>
      <c r="K13" s="176">
        <f>SUM(K14)-K12</f>
        <v>14</v>
      </c>
      <c r="L13" s="238">
        <f>100/K14*K13</f>
        <v>42.424242424242422</v>
      </c>
      <c r="M13" s="176">
        <f>SUM(M14)-M12</f>
        <v>21</v>
      </c>
      <c r="N13" s="238">
        <f>100/M14*M13</f>
        <v>44.680851063829785</v>
      </c>
      <c r="O13" s="176">
        <v>13</v>
      </c>
      <c r="P13" s="102">
        <f>100/O14*O13</f>
        <v>52</v>
      </c>
      <c r="Q13" s="92">
        <f t="shared" si="1"/>
        <v>180</v>
      </c>
      <c r="R13" s="238">
        <f>100/Q14*Q13</f>
        <v>67.164179104477611</v>
      </c>
    </row>
    <row r="14" spans="1:18" s="186" customFormat="1" ht="18" customHeight="1" thickBot="1" x14ac:dyDescent="0.25">
      <c r="A14" s="412"/>
      <c r="B14" s="339" t="s">
        <v>1</v>
      </c>
      <c r="C14" s="93">
        <v>38</v>
      </c>
      <c r="D14" s="99">
        <f>100/C14*C14</f>
        <v>100</v>
      </c>
      <c r="E14" s="93">
        <v>49</v>
      </c>
      <c r="F14" s="99">
        <f>100/E14*E14</f>
        <v>100</v>
      </c>
      <c r="G14" s="93">
        <v>40</v>
      </c>
      <c r="H14" s="99">
        <f>100/G14*G14</f>
        <v>100</v>
      </c>
      <c r="I14" s="93">
        <v>36</v>
      </c>
      <c r="J14" s="236">
        <f>100/I14*I14</f>
        <v>100</v>
      </c>
      <c r="K14" s="93">
        <v>33</v>
      </c>
      <c r="L14" s="236">
        <f>100/K14*K14</f>
        <v>100</v>
      </c>
      <c r="M14" s="93">
        <v>47</v>
      </c>
      <c r="N14" s="236">
        <f>100/M14*M14</f>
        <v>100</v>
      </c>
      <c r="O14" s="93">
        <f>SUM(O12:O13)</f>
        <v>25</v>
      </c>
      <c r="P14" s="236">
        <f>100/O14*O14</f>
        <v>100</v>
      </c>
      <c r="Q14" s="93">
        <f t="shared" ref="Q14" si="2">SUM(C14,E14,G14,I14,K14,M14,O14)</f>
        <v>268</v>
      </c>
      <c r="R14" s="336">
        <f>100/Q14*Q14</f>
        <v>100</v>
      </c>
    </row>
    <row r="15" spans="1:18" s="186" customFormat="1" ht="18" customHeight="1" thickTop="1" thickBot="1" x14ac:dyDescent="0.25">
      <c r="A15" s="416"/>
      <c r="B15" s="166"/>
      <c r="C15" s="188"/>
      <c r="D15" s="271"/>
      <c r="E15" s="188"/>
      <c r="F15" s="188"/>
      <c r="G15" s="188"/>
      <c r="H15" s="271"/>
      <c r="I15" s="188"/>
      <c r="J15" s="271"/>
      <c r="K15" s="188"/>
      <c r="L15" s="271"/>
      <c r="M15" s="188"/>
      <c r="N15" s="271"/>
      <c r="O15" s="188"/>
      <c r="P15" s="271"/>
      <c r="Q15" s="188"/>
      <c r="R15" s="271"/>
    </row>
    <row r="16" spans="1:18" s="186" customFormat="1" ht="18" customHeight="1" thickTop="1" x14ac:dyDescent="0.2">
      <c r="A16" s="396" t="s">
        <v>73</v>
      </c>
      <c r="B16" s="337" t="s">
        <v>50</v>
      </c>
      <c r="C16" s="174">
        <v>21</v>
      </c>
      <c r="D16" s="101">
        <f>100/C18*C16</f>
        <v>30.882352941176471</v>
      </c>
      <c r="E16" s="194">
        <v>33</v>
      </c>
      <c r="F16" s="237">
        <f>100/E18*E16</f>
        <v>37.5</v>
      </c>
      <c r="G16" s="174">
        <v>30</v>
      </c>
      <c r="H16" s="101">
        <f>100/G18*G16</f>
        <v>32.608695652173914</v>
      </c>
      <c r="I16" s="194">
        <v>24</v>
      </c>
      <c r="J16" s="237">
        <f>100/I18*I16</f>
        <v>26.966292134831463</v>
      </c>
      <c r="K16" s="174">
        <v>21</v>
      </c>
      <c r="L16" s="237">
        <f>100/K18*K16</f>
        <v>31.343283582089555</v>
      </c>
      <c r="M16" s="194">
        <v>25</v>
      </c>
      <c r="N16" s="237">
        <f>100/M18*M16</f>
        <v>39.682539682539684</v>
      </c>
      <c r="O16" s="174">
        <v>28</v>
      </c>
      <c r="P16" s="101">
        <f>100/O18*O16</f>
        <v>46.666666666666671</v>
      </c>
      <c r="Q16" s="277">
        <f t="shared" ref="Q16" si="3">SUM(C16,E16,G16,I16,K16,M16,O16)</f>
        <v>182</v>
      </c>
      <c r="R16" s="237">
        <f>100/Q18*Q16</f>
        <v>34.535104364326379</v>
      </c>
    </row>
    <row r="17" spans="1:19" s="186" customFormat="1" ht="18" customHeight="1" x14ac:dyDescent="0.2">
      <c r="A17" s="397"/>
      <c r="B17" s="338" t="s">
        <v>171</v>
      </c>
      <c r="C17" s="176">
        <f>SUM(C18)-C16</f>
        <v>47</v>
      </c>
      <c r="D17" s="102">
        <f>100/C18*C17</f>
        <v>69.117647058823536</v>
      </c>
      <c r="E17" s="195">
        <f>SUM(E18)-E16</f>
        <v>55</v>
      </c>
      <c r="F17" s="238">
        <f>100/E18*E17</f>
        <v>62.500000000000007</v>
      </c>
      <c r="G17" s="176">
        <f>SUM(G18)-G16</f>
        <v>62</v>
      </c>
      <c r="H17" s="102">
        <f>100/G18*G17</f>
        <v>67.391304347826079</v>
      </c>
      <c r="I17" s="195">
        <f>SUM(I18)-I16</f>
        <v>65</v>
      </c>
      <c r="J17" s="238">
        <f>100/I18*I17</f>
        <v>73.033707865168537</v>
      </c>
      <c r="K17" s="176">
        <f>SUM(K18)-K16</f>
        <v>46</v>
      </c>
      <c r="L17" s="238">
        <f>100/K18*K17</f>
        <v>68.656716417910445</v>
      </c>
      <c r="M17" s="176">
        <f>SUM(M18)-M16</f>
        <v>38</v>
      </c>
      <c r="N17" s="238">
        <f>100/M18*M17</f>
        <v>60.317460317460316</v>
      </c>
      <c r="O17" s="176">
        <v>32</v>
      </c>
      <c r="P17" s="102">
        <f>100/O18*O17</f>
        <v>53.333333333333336</v>
      </c>
      <c r="Q17" s="92">
        <f>SUM(C17,E17,G17,I17,K17,M17,O17)</f>
        <v>345</v>
      </c>
      <c r="R17" s="238">
        <f>100/Q18*Q17</f>
        <v>65.464895635673628</v>
      </c>
    </row>
    <row r="18" spans="1:19" s="186" customFormat="1" ht="18" customHeight="1" thickBot="1" x14ac:dyDescent="0.25">
      <c r="A18" s="412"/>
      <c r="B18" s="339" t="s">
        <v>1</v>
      </c>
      <c r="C18" s="93">
        <v>68</v>
      </c>
      <c r="D18" s="99">
        <f>100/C18*C18</f>
        <v>100</v>
      </c>
      <c r="E18" s="93">
        <v>88</v>
      </c>
      <c r="F18" s="99">
        <f>100/E18*E18</f>
        <v>100.00000000000001</v>
      </c>
      <c r="G18" s="93">
        <v>92</v>
      </c>
      <c r="H18" s="99">
        <f>100/G18*G18</f>
        <v>100</v>
      </c>
      <c r="I18" s="93">
        <v>89</v>
      </c>
      <c r="J18" s="236">
        <f>100/I18*I18</f>
        <v>100</v>
      </c>
      <c r="K18" s="93">
        <v>67</v>
      </c>
      <c r="L18" s="236">
        <f>100/K18*K18</f>
        <v>100</v>
      </c>
      <c r="M18" s="93">
        <v>63</v>
      </c>
      <c r="N18" s="236">
        <f>100/M18*M18</f>
        <v>100</v>
      </c>
      <c r="O18" s="93">
        <f>SUM(O16:O17)</f>
        <v>60</v>
      </c>
      <c r="P18" s="236">
        <f>100/O18*O18</f>
        <v>100</v>
      </c>
      <c r="Q18" s="93">
        <f t="shared" ref="Q18" si="4">SUM(C18,E18,G18,I18,K18,M18,O18)</f>
        <v>527</v>
      </c>
      <c r="R18" s="336">
        <f>100/Q18*Q18</f>
        <v>100</v>
      </c>
    </row>
    <row r="19" spans="1:19" s="186" customFormat="1" ht="18" customHeight="1" thickTop="1" thickBot="1" x14ac:dyDescent="0.25">
      <c r="A19" s="416"/>
      <c r="B19" s="166"/>
      <c r="C19" s="188"/>
      <c r="D19" s="271"/>
      <c r="E19" s="188"/>
      <c r="F19" s="188"/>
      <c r="G19" s="188"/>
      <c r="H19" s="271"/>
      <c r="I19" s="188"/>
      <c r="J19" s="271"/>
      <c r="K19" s="188"/>
      <c r="L19" s="271"/>
      <c r="M19" s="188"/>
      <c r="N19" s="271"/>
      <c r="O19" s="188"/>
      <c r="P19" s="271"/>
      <c r="Q19" s="188"/>
      <c r="R19" s="271"/>
    </row>
    <row r="20" spans="1:19" s="186" customFormat="1" ht="18" customHeight="1" thickTop="1" x14ac:dyDescent="0.2">
      <c r="A20" s="396" t="s">
        <v>74</v>
      </c>
      <c r="B20" s="337" t="s">
        <v>50</v>
      </c>
      <c r="C20" s="174">
        <v>10</v>
      </c>
      <c r="D20" s="101">
        <f>100/C22*C20</f>
        <v>34.482758620689651</v>
      </c>
      <c r="E20" s="194">
        <v>21</v>
      </c>
      <c r="F20" s="237">
        <f>100/E22*E20</f>
        <v>45.652173913043477</v>
      </c>
      <c r="G20" s="174">
        <v>16</v>
      </c>
      <c r="H20" s="101">
        <f>100/G22*G20</f>
        <v>32</v>
      </c>
      <c r="I20" s="194">
        <v>31</v>
      </c>
      <c r="J20" s="237">
        <f>100/I22*I20</f>
        <v>72.093023255813961</v>
      </c>
      <c r="K20" s="174">
        <v>36</v>
      </c>
      <c r="L20" s="237">
        <f>100/K22*K20</f>
        <v>66.666666666666671</v>
      </c>
      <c r="M20" s="194">
        <v>45</v>
      </c>
      <c r="N20" s="237">
        <f>100/M22*M20</f>
        <v>76.271186440677965</v>
      </c>
      <c r="O20" s="174">
        <v>38</v>
      </c>
      <c r="P20" s="101">
        <f>100/O22*O20</f>
        <v>59.375</v>
      </c>
      <c r="Q20" s="277">
        <f t="shared" ref="Q20:Q21" si="5">SUM(C20,E20,G20,I20,K20,M20,O20)</f>
        <v>197</v>
      </c>
      <c r="R20" s="237">
        <f>100/Q22*Q20</f>
        <v>57.10144927536232</v>
      </c>
    </row>
    <row r="21" spans="1:19" s="186" customFormat="1" ht="18" customHeight="1" x14ac:dyDescent="0.2">
      <c r="A21" s="397"/>
      <c r="B21" s="338" t="s">
        <v>171</v>
      </c>
      <c r="C21" s="176">
        <f>SUM(C22)-C20</f>
        <v>19</v>
      </c>
      <c r="D21" s="102">
        <f>100/C22*C21</f>
        <v>65.517241379310335</v>
      </c>
      <c r="E21" s="195">
        <f>SUM(E22)-E20</f>
        <v>25</v>
      </c>
      <c r="F21" s="238">
        <f>100/E22*E21</f>
        <v>54.347826086956516</v>
      </c>
      <c r="G21" s="176">
        <f>SUM(G22)-G20</f>
        <v>34</v>
      </c>
      <c r="H21" s="102">
        <f>100/G22*G21</f>
        <v>68</v>
      </c>
      <c r="I21" s="195">
        <f>SUM(I22)-I20</f>
        <v>12</v>
      </c>
      <c r="J21" s="238">
        <f>100/I22*I21</f>
        <v>27.906976744186046</v>
      </c>
      <c r="K21" s="176">
        <f>SUM(K22)-K20</f>
        <v>18</v>
      </c>
      <c r="L21" s="238">
        <f>100/K22*K21</f>
        <v>33.333333333333336</v>
      </c>
      <c r="M21" s="176">
        <f>SUM(M22)-M20</f>
        <v>14</v>
      </c>
      <c r="N21" s="238">
        <f>100/M22*M21</f>
        <v>23.728813559322035</v>
      </c>
      <c r="O21" s="176">
        <v>26</v>
      </c>
      <c r="P21" s="102">
        <f>100/O22*O21</f>
        <v>40.625</v>
      </c>
      <c r="Q21" s="92">
        <f t="shared" si="5"/>
        <v>148</v>
      </c>
      <c r="R21" s="238">
        <f>100/Q22*Q21</f>
        <v>42.89855072463768</v>
      </c>
    </row>
    <row r="22" spans="1:19" s="186" customFormat="1" ht="18" customHeight="1" thickBot="1" x14ac:dyDescent="0.25">
      <c r="A22" s="412"/>
      <c r="B22" s="339" t="s">
        <v>1</v>
      </c>
      <c r="C22" s="93">
        <v>29</v>
      </c>
      <c r="D22" s="99">
        <f>100/C22*C22</f>
        <v>100</v>
      </c>
      <c r="E22" s="93">
        <v>46</v>
      </c>
      <c r="F22" s="99">
        <f>100/E22*E22</f>
        <v>100</v>
      </c>
      <c r="G22" s="93">
        <v>50</v>
      </c>
      <c r="H22" s="99">
        <f>100/G22*G22</f>
        <v>100</v>
      </c>
      <c r="I22" s="93">
        <v>43</v>
      </c>
      <c r="J22" s="236">
        <f>100/I22*I22</f>
        <v>100</v>
      </c>
      <c r="K22" s="93">
        <v>54</v>
      </c>
      <c r="L22" s="236">
        <f>100/K22*K22</f>
        <v>100</v>
      </c>
      <c r="M22" s="93">
        <v>59</v>
      </c>
      <c r="N22" s="236">
        <f>100/M22*M22</f>
        <v>100</v>
      </c>
      <c r="O22" s="93">
        <f>SUM(O20:O21)</f>
        <v>64</v>
      </c>
      <c r="P22" s="236">
        <f>100/O22*O22</f>
        <v>100</v>
      </c>
      <c r="Q22" s="93">
        <f t="shared" ref="Q22" si="6">SUM(C22,E22,G22,I22,K22,M22,O22)</f>
        <v>345</v>
      </c>
      <c r="R22" s="336">
        <f>100/Q22*Q22</f>
        <v>100</v>
      </c>
    </row>
    <row r="23" spans="1:19" s="186" customFormat="1" ht="18" customHeight="1" thickTop="1" thickBot="1" x14ac:dyDescent="0.25">
      <c r="A23" s="416"/>
      <c r="B23" s="166"/>
      <c r="C23" s="188"/>
      <c r="D23" s="271"/>
      <c r="E23" s="188"/>
      <c r="F23" s="271"/>
      <c r="G23" s="188"/>
      <c r="H23" s="271"/>
      <c r="I23" s="188"/>
      <c r="J23" s="271"/>
      <c r="K23" s="188"/>
      <c r="L23" s="271"/>
      <c r="M23" s="188"/>
      <c r="N23" s="271"/>
      <c r="O23" s="188"/>
      <c r="P23" s="271"/>
      <c r="Q23" s="188"/>
      <c r="R23" s="271"/>
    </row>
    <row r="24" spans="1:19" s="186" customFormat="1" ht="18" customHeight="1" thickTop="1" x14ac:dyDescent="0.2">
      <c r="A24" s="396" t="s">
        <v>75</v>
      </c>
      <c r="B24" s="337" t="s">
        <v>50</v>
      </c>
      <c r="C24" s="174">
        <v>29</v>
      </c>
      <c r="D24" s="101">
        <f>100/C26*C24</f>
        <v>22.30769230769231</v>
      </c>
      <c r="E24" s="194">
        <v>28</v>
      </c>
      <c r="F24" s="237">
        <f>100/E26*E24</f>
        <v>26.923076923076923</v>
      </c>
      <c r="G24" s="174">
        <v>41</v>
      </c>
      <c r="H24" s="101">
        <f>100/G26*G24</f>
        <v>49.397590361445786</v>
      </c>
      <c r="I24" s="194">
        <v>44</v>
      </c>
      <c r="J24" s="237">
        <f>100/I26*I24</f>
        <v>69.841269841269835</v>
      </c>
      <c r="K24" s="174">
        <v>0</v>
      </c>
      <c r="L24" s="268">
        <v>0</v>
      </c>
      <c r="M24" s="194">
        <v>0</v>
      </c>
      <c r="N24" s="445">
        <v>0</v>
      </c>
      <c r="O24" s="194">
        <v>0</v>
      </c>
      <c r="P24" s="445">
        <v>0</v>
      </c>
      <c r="Q24" s="277">
        <f t="shared" ref="Q24:Q25" si="7">SUM(C24,E24,G24,I24,K24,M24,O24)</f>
        <v>142</v>
      </c>
      <c r="R24" s="237">
        <f>100/Q26*Q24</f>
        <v>37.368421052631575</v>
      </c>
    </row>
    <row r="25" spans="1:19" s="186" customFormat="1" ht="18" customHeight="1" x14ac:dyDescent="0.2">
      <c r="A25" s="397"/>
      <c r="B25" s="338" t="s">
        <v>171</v>
      </c>
      <c r="C25" s="176">
        <f>SUM(C26)-C24</f>
        <v>101</v>
      </c>
      <c r="D25" s="102">
        <f>100/C26*C25</f>
        <v>77.692307692307693</v>
      </c>
      <c r="E25" s="195">
        <f>SUM(E26)-E24</f>
        <v>76</v>
      </c>
      <c r="F25" s="238">
        <f>100/E26*E25</f>
        <v>73.07692307692308</v>
      </c>
      <c r="G25" s="176">
        <f>SUM(G26)-G24</f>
        <v>42</v>
      </c>
      <c r="H25" s="102">
        <f>100/G26*G25</f>
        <v>50.602409638554221</v>
      </c>
      <c r="I25" s="195">
        <f>SUM(I26)-I24</f>
        <v>19</v>
      </c>
      <c r="J25" s="238">
        <f>100/I26*I25</f>
        <v>30.158730158730158</v>
      </c>
      <c r="K25" s="176">
        <f>SUM(K26)-K24</f>
        <v>0</v>
      </c>
      <c r="L25" s="121">
        <v>0</v>
      </c>
      <c r="M25" s="195">
        <f>SUM(M26)-M24</f>
        <v>0</v>
      </c>
      <c r="N25" s="121">
        <v>0</v>
      </c>
      <c r="O25" s="195">
        <v>0</v>
      </c>
      <c r="P25" s="446">
        <v>0</v>
      </c>
      <c r="Q25" s="92">
        <f t="shared" si="7"/>
        <v>238</v>
      </c>
      <c r="R25" s="238">
        <f>100/Q26*Q25</f>
        <v>62.631578947368418</v>
      </c>
    </row>
    <row r="26" spans="1:19" s="186" customFormat="1" ht="18" customHeight="1" thickBot="1" x14ac:dyDescent="0.25">
      <c r="A26" s="412"/>
      <c r="B26" s="339" t="s">
        <v>1</v>
      </c>
      <c r="C26" s="93">
        <v>130</v>
      </c>
      <c r="D26" s="99">
        <f>100/C26*C26</f>
        <v>100</v>
      </c>
      <c r="E26" s="93">
        <v>104</v>
      </c>
      <c r="F26" s="99">
        <f>100/E26*E26</f>
        <v>100</v>
      </c>
      <c r="G26" s="93">
        <v>83</v>
      </c>
      <c r="H26" s="99">
        <f>100/G26*G26</f>
        <v>100.00000000000001</v>
      </c>
      <c r="I26" s="93">
        <v>63</v>
      </c>
      <c r="J26" s="236">
        <f>100/I26*I26</f>
        <v>100</v>
      </c>
      <c r="K26" s="93">
        <v>0</v>
      </c>
      <c r="L26" s="267">
        <v>0</v>
      </c>
      <c r="M26" s="93">
        <v>0</v>
      </c>
      <c r="N26" s="447">
        <v>0</v>
      </c>
      <c r="O26" s="93">
        <v>0</v>
      </c>
      <c r="P26" s="447">
        <v>0</v>
      </c>
      <c r="Q26" s="93">
        <f t="shared" ref="Q26" si="8">SUM(C26,E26,G26,I26,K26,M26,O26)</f>
        <v>380</v>
      </c>
      <c r="R26" s="336">
        <f>100/Q26*Q26</f>
        <v>100</v>
      </c>
      <c r="S26" s="189"/>
    </row>
    <row r="27" spans="1:19" s="186" customFormat="1" ht="18" customHeight="1" thickTop="1" thickBot="1" x14ac:dyDescent="0.25">
      <c r="A27" s="416"/>
      <c r="B27" s="166"/>
      <c r="C27" s="188"/>
      <c r="D27" s="271"/>
      <c r="E27" s="188"/>
      <c r="F27" s="271"/>
      <c r="G27" s="188"/>
      <c r="H27" s="271"/>
      <c r="I27" s="188"/>
      <c r="J27" s="271"/>
      <c r="K27" s="188"/>
      <c r="L27" s="271"/>
      <c r="M27" s="188"/>
      <c r="N27" s="271"/>
      <c r="O27" s="188"/>
      <c r="P27" s="271"/>
      <c r="Q27" s="188"/>
      <c r="R27" s="271"/>
    </row>
    <row r="28" spans="1:19" s="186" customFormat="1" ht="18" customHeight="1" thickTop="1" x14ac:dyDescent="0.2">
      <c r="A28" s="396" t="s">
        <v>165</v>
      </c>
      <c r="B28" s="337" t="s">
        <v>50</v>
      </c>
      <c r="C28" s="174">
        <v>0</v>
      </c>
      <c r="D28" s="268">
        <v>0</v>
      </c>
      <c r="E28" s="174">
        <v>0</v>
      </c>
      <c r="F28" s="268">
        <v>0</v>
      </c>
      <c r="G28" s="174">
        <v>0</v>
      </c>
      <c r="H28" s="268">
        <v>0</v>
      </c>
      <c r="I28" s="174">
        <v>0</v>
      </c>
      <c r="J28" s="268">
        <v>0</v>
      </c>
      <c r="K28" s="174">
        <v>69</v>
      </c>
      <c r="L28" s="268">
        <f>100/K30*K28</f>
        <v>77.528089887640448</v>
      </c>
      <c r="M28" s="194">
        <v>56</v>
      </c>
      <c r="N28" s="268">
        <f>100/M30*M28</f>
        <v>72.72727272727272</v>
      </c>
      <c r="O28" s="174">
        <v>48</v>
      </c>
      <c r="P28" s="97">
        <v>48</v>
      </c>
      <c r="Q28" s="277">
        <f t="shared" ref="Q28:Q29" si="9">SUM(C28,E28,G28,I28,K28,M28,O28)</f>
        <v>173</v>
      </c>
      <c r="R28" s="268">
        <f>100/Q30*Q28</f>
        <v>76.211453744493383</v>
      </c>
    </row>
    <row r="29" spans="1:19" s="186" customFormat="1" ht="18" customHeight="1" x14ac:dyDescent="0.2">
      <c r="A29" s="397"/>
      <c r="B29" s="338" t="s">
        <v>171</v>
      </c>
      <c r="C29" s="176">
        <f>SUM(C30)-C28</f>
        <v>0</v>
      </c>
      <c r="D29" s="121">
        <v>0</v>
      </c>
      <c r="E29" s="176">
        <f>SUM(E30)-E28</f>
        <v>0</v>
      </c>
      <c r="F29" s="121">
        <v>0</v>
      </c>
      <c r="G29" s="176">
        <f>SUM(G30)-G28</f>
        <v>0</v>
      </c>
      <c r="H29" s="121">
        <v>0</v>
      </c>
      <c r="I29" s="176">
        <f>SUM(I30)-I28</f>
        <v>0</v>
      </c>
      <c r="J29" s="121">
        <v>0</v>
      </c>
      <c r="K29" s="176">
        <f>SUM(K30)-K28</f>
        <v>20</v>
      </c>
      <c r="L29" s="121">
        <f>100/K30*K29</f>
        <v>22.471910112359552</v>
      </c>
      <c r="M29" s="176">
        <v>21</v>
      </c>
      <c r="N29" s="121">
        <f>100/M30*M29</f>
        <v>27.272727272727273</v>
      </c>
      <c r="O29" s="176">
        <v>13</v>
      </c>
      <c r="P29" s="91">
        <v>13</v>
      </c>
      <c r="Q29" s="92">
        <f t="shared" si="9"/>
        <v>54</v>
      </c>
      <c r="R29" s="121">
        <f>100/Q30*Q29</f>
        <v>23.788546255506606</v>
      </c>
    </row>
    <row r="30" spans="1:19" s="186" customFormat="1" ht="18" customHeight="1" thickBot="1" x14ac:dyDescent="0.25">
      <c r="A30" s="412"/>
      <c r="B30" s="339" t="s">
        <v>1</v>
      </c>
      <c r="C30" s="93">
        <v>0</v>
      </c>
      <c r="D30" s="267">
        <v>0</v>
      </c>
      <c r="E30" s="93">
        <v>0</v>
      </c>
      <c r="F30" s="267">
        <v>0</v>
      </c>
      <c r="G30" s="93">
        <v>0</v>
      </c>
      <c r="H30" s="267">
        <v>0</v>
      </c>
      <c r="I30" s="93">
        <v>0</v>
      </c>
      <c r="J30" s="267">
        <v>0</v>
      </c>
      <c r="K30" s="93">
        <v>89</v>
      </c>
      <c r="L30" s="267">
        <f>100/K30*K30</f>
        <v>100</v>
      </c>
      <c r="M30" s="93">
        <f>SUM(M28:M29)</f>
        <v>77</v>
      </c>
      <c r="N30" s="267">
        <f>100/M30*M30</f>
        <v>100</v>
      </c>
      <c r="O30" s="93">
        <f>SUM(O28:O29)</f>
        <v>61</v>
      </c>
      <c r="P30" s="267">
        <f>SUM(P28:P29)</f>
        <v>61</v>
      </c>
      <c r="Q30" s="93">
        <f t="shared" ref="Q30" si="10">SUM(C30,E30,G30,I30,K30,M30,O30)</f>
        <v>227</v>
      </c>
      <c r="R30" s="340">
        <f>100/Q30*Q30</f>
        <v>100</v>
      </c>
      <c r="S30" s="189"/>
    </row>
    <row r="31" spans="1:19" s="186" customFormat="1" ht="18" customHeight="1" thickTop="1" thickBot="1" x14ac:dyDescent="0.25">
      <c r="A31" s="416"/>
      <c r="B31" s="166"/>
      <c r="C31" s="188"/>
      <c r="D31" s="240"/>
      <c r="E31" s="188"/>
      <c r="F31" s="240"/>
      <c r="G31" s="188"/>
      <c r="H31" s="240"/>
      <c r="I31" s="188"/>
      <c r="J31" s="240"/>
      <c r="K31" s="188"/>
      <c r="L31" s="240"/>
      <c r="M31" s="188"/>
      <c r="N31" s="240"/>
      <c r="O31" s="188"/>
      <c r="P31" s="240"/>
      <c r="Q31" s="188"/>
      <c r="R31" s="240"/>
    </row>
    <row r="32" spans="1:19" s="186" customFormat="1" ht="18" customHeight="1" thickTop="1" x14ac:dyDescent="0.2">
      <c r="A32" s="396" t="s">
        <v>76</v>
      </c>
      <c r="B32" s="337" t="s">
        <v>50</v>
      </c>
      <c r="C32" s="174">
        <v>12</v>
      </c>
      <c r="D32" s="101">
        <f>100/C34*C32</f>
        <v>20</v>
      </c>
      <c r="E32" s="194">
        <v>11</v>
      </c>
      <c r="F32" s="237">
        <f>100/E34*E32</f>
        <v>18.032786885245901</v>
      </c>
      <c r="G32" s="174">
        <v>13</v>
      </c>
      <c r="H32" s="101">
        <f>100/G34*G32</f>
        <v>33.333333333333336</v>
      </c>
      <c r="I32" s="194">
        <v>23</v>
      </c>
      <c r="J32" s="237">
        <f>100/I34*I32</f>
        <v>56.097560975609753</v>
      </c>
      <c r="K32" s="174">
        <v>30</v>
      </c>
      <c r="L32" s="237">
        <f>100/K34*K32</f>
        <v>71.428571428571431</v>
      </c>
      <c r="M32" s="194">
        <v>38</v>
      </c>
      <c r="N32" s="237">
        <f>100/M34*M32</f>
        <v>60.317460317460316</v>
      </c>
      <c r="O32" s="174">
        <v>47</v>
      </c>
      <c r="P32" s="101">
        <f>100/O34*O32</f>
        <v>47</v>
      </c>
      <c r="Q32" s="277">
        <f t="shared" ref="Q32:Q33" si="11">SUM(C32,E32,G32,I32,K32,M32,O32)</f>
        <v>174</v>
      </c>
      <c r="R32" s="237">
        <f>100/Q34*Q32</f>
        <v>42.857142857142861</v>
      </c>
    </row>
    <row r="33" spans="1:18" s="186" customFormat="1" ht="18" customHeight="1" x14ac:dyDescent="0.2">
      <c r="A33" s="397"/>
      <c r="B33" s="338" t="s">
        <v>171</v>
      </c>
      <c r="C33" s="176">
        <f>SUM(C34)-C32</f>
        <v>48</v>
      </c>
      <c r="D33" s="102">
        <f>100/C34*C33</f>
        <v>80</v>
      </c>
      <c r="E33" s="195">
        <f>SUM(E34)-E32</f>
        <v>50</v>
      </c>
      <c r="F33" s="238">
        <f>100/E34*E33</f>
        <v>81.967213114754102</v>
      </c>
      <c r="G33" s="176">
        <f>SUM(G34)-G32</f>
        <v>26</v>
      </c>
      <c r="H33" s="102">
        <f>100/G34*G33</f>
        <v>66.666666666666671</v>
      </c>
      <c r="I33" s="195">
        <f>SUM(I34)-I32</f>
        <v>18</v>
      </c>
      <c r="J33" s="238">
        <f>100/I34*I33</f>
        <v>43.90243902439024</v>
      </c>
      <c r="K33" s="176">
        <f>SUM(K34)-K32</f>
        <v>12</v>
      </c>
      <c r="L33" s="238">
        <f>100/K34*K33</f>
        <v>28.571428571428569</v>
      </c>
      <c r="M33" s="176">
        <f>SUM(M34)-M32</f>
        <v>25</v>
      </c>
      <c r="N33" s="238">
        <f>100/M34*M33</f>
        <v>39.682539682539684</v>
      </c>
      <c r="O33" s="176">
        <v>53</v>
      </c>
      <c r="P33" s="102">
        <f>100/O34*O33</f>
        <v>53</v>
      </c>
      <c r="Q33" s="92">
        <f t="shared" si="11"/>
        <v>232</v>
      </c>
      <c r="R33" s="238">
        <f>100/Q34*Q33</f>
        <v>57.142857142857146</v>
      </c>
    </row>
    <row r="34" spans="1:18" s="186" customFormat="1" ht="18" customHeight="1" thickBot="1" x14ac:dyDescent="0.25">
      <c r="A34" s="412"/>
      <c r="B34" s="339" t="s">
        <v>1</v>
      </c>
      <c r="C34" s="93">
        <v>60</v>
      </c>
      <c r="D34" s="99">
        <f>100/C34*C34</f>
        <v>100</v>
      </c>
      <c r="E34" s="93">
        <v>61</v>
      </c>
      <c r="F34" s="99">
        <f>100/E34*E34</f>
        <v>100</v>
      </c>
      <c r="G34" s="93">
        <v>39</v>
      </c>
      <c r="H34" s="99">
        <f>100/G34*G34</f>
        <v>100.00000000000001</v>
      </c>
      <c r="I34" s="93">
        <v>41</v>
      </c>
      <c r="J34" s="236">
        <f>100/I34*I34</f>
        <v>100</v>
      </c>
      <c r="K34" s="93">
        <v>42</v>
      </c>
      <c r="L34" s="236">
        <f>100/K34*K34</f>
        <v>100</v>
      </c>
      <c r="M34" s="93">
        <v>63</v>
      </c>
      <c r="N34" s="236">
        <f>100/M34*M34</f>
        <v>100</v>
      </c>
      <c r="O34" s="93">
        <f>SUM(O32:O33)</f>
        <v>100</v>
      </c>
      <c r="P34" s="236">
        <f>100/O34*O34</f>
        <v>100</v>
      </c>
      <c r="Q34" s="93">
        <f t="shared" ref="Q34" si="12">SUM(C34,E34,G34,I34,K34,M34,O34)</f>
        <v>406</v>
      </c>
      <c r="R34" s="336">
        <f>100/Q34*Q34</f>
        <v>100</v>
      </c>
    </row>
    <row r="35" spans="1:18" s="186" customFormat="1" ht="18" customHeight="1" thickTop="1" thickBot="1" x14ac:dyDescent="0.25">
      <c r="A35" s="416"/>
      <c r="B35" s="166"/>
      <c r="C35" s="188"/>
      <c r="D35" s="271"/>
      <c r="E35" s="188"/>
      <c r="F35" s="188"/>
      <c r="G35" s="188"/>
      <c r="H35" s="271"/>
      <c r="I35" s="188"/>
      <c r="J35" s="271"/>
      <c r="K35" s="188"/>
      <c r="L35" s="271"/>
      <c r="M35" s="188"/>
      <c r="N35" s="271"/>
      <c r="O35" s="188"/>
      <c r="P35" s="271"/>
      <c r="Q35" s="188"/>
      <c r="R35" s="271"/>
    </row>
    <row r="36" spans="1:18" s="186" customFormat="1" ht="18" customHeight="1" thickTop="1" x14ac:dyDescent="0.2">
      <c r="A36" s="396" t="s">
        <v>77</v>
      </c>
      <c r="B36" s="337" t="s">
        <v>50</v>
      </c>
      <c r="C36" s="174">
        <v>7</v>
      </c>
      <c r="D36" s="101">
        <f>100/C38*C36</f>
        <v>10.9375</v>
      </c>
      <c r="E36" s="194">
        <v>4</v>
      </c>
      <c r="F36" s="237">
        <f>100/E38*E36</f>
        <v>3.9603960396039604</v>
      </c>
      <c r="G36" s="174">
        <v>9</v>
      </c>
      <c r="H36" s="101">
        <f>100/G38*G36</f>
        <v>7.3770491803278695</v>
      </c>
      <c r="I36" s="194">
        <v>10</v>
      </c>
      <c r="J36" s="237">
        <f>100/I38*I36</f>
        <v>6.8027210884353737</v>
      </c>
      <c r="K36" s="174">
        <v>13</v>
      </c>
      <c r="L36" s="237">
        <f>100/K38*K36</f>
        <v>8.0246913580246915</v>
      </c>
      <c r="M36" s="194">
        <v>19</v>
      </c>
      <c r="N36" s="237">
        <f>100/M38*M36</f>
        <v>15.32258064516129</v>
      </c>
      <c r="O36" s="174">
        <v>17</v>
      </c>
      <c r="P36" s="101">
        <f>100/O38*O36</f>
        <v>14.049586776859504</v>
      </c>
      <c r="Q36" s="277">
        <f t="shared" ref="Q36:Q37" si="13">SUM(C36,E36,G36,I36,K36,M36,O36)</f>
        <v>79</v>
      </c>
      <c r="R36" s="237">
        <f>100/Q38*Q36</f>
        <v>9.3935790725326989</v>
      </c>
    </row>
    <row r="37" spans="1:18" s="186" customFormat="1" ht="18" customHeight="1" x14ac:dyDescent="0.2">
      <c r="A37" s="397"/>
      <c r="B37" s="338" t="s">
        <v>171</v>
      </c>
      <c r="C37" s="176">
        <f>SUM(C38)-C36</f>
        <v>57</v>
      </c>
      <c r="D37" s="102">
        <f>100/C38*C37</f>
        <v>89.0625</v>
      </c>
      <c r="E37" s="195">
        <f>SUM(E38)-E36</f>
        <v>97</v>
      </c>
      <c r="F37" s="238">
        <f>100/E38*E37</f>
        <v>96.039603960396036</v>
      </c>
      <c r="G37" s="176">
        <f>SUM(G38)-G36</f>
        <v>113</v>
      </c>
      <c r="H37" s="102">
        <f>100/G38*G37</f>
        <v>92.622950819672127</v>
      </c>
      <c r="I37" s="195">
        <f>SUM(I38)-I36</f>
        <v>137</v>
      </c>
      <c r="J37" s="238">
        <f>100/I38*I37</f>
        <v>93.197278911564624</v>
      </c>
      <c r="K37" s="176">
        <f>SUM(K38)-K36</f>
        <v>149</v>
      </c>
      <c r="L37" s="238">
        <f>100/K38*K37</f>
        <v>91.975308641975303</v>
      </c>
      <c r="M37" s="195">
        <f>SUM(M38)-M36</f>
        <v>105</v>
      </c>
      <c r="N37" s="238">
        <f>100/M38*M37</f>
        <v>84.677419354838705</v>
      </c>
      <c r="O37" s="176">
        <v>104</v>
      </c>
      <c r="P37" s="102">
        <f>100/O38*O37</f>
        <v>85.950413223140501</v>
      </c>
      <c r="Q37" s="92">
        <f t="shared" si="13"/>
        <v>762</v>
      </c>
      <c r="R37" s="238">
        <f>100/Q38*Q37</f>
        <v>90.606420927467298</v>
      </c>
    </row>
    <row r="38" spans="1:18" s="186" customFormat="1" ht="18" customHeight="1" thickBot="1" x14ac:dyDescent="0.25">
      <c r="A38" s="412"/>
      <c r="B38" s="339" t="s">
        <v>1</v>
      </c>
      <c r="C38" s="93">
        <v>64</v>
      </c>
      <c r="D38" s="99">
        <f>100/C38*C38</f>
        <v>100</v>
      </c>
      <c r="E38" s="93">
        <v>101</v>
      </c>
      <c r="F38" s="99">
        <f>100/E38*E38</f>
        <v>100</v>
      </c>
      <c r="G38" s="93">
        <v>122</v>
      </c>
      <c r="H38" s="99">
        <f>100/G38*G38</f>
        <v>100</v>
      </c>
      <c r="I38" s="93">
        <v>147</v>
      </c>
      <c r="J38" s="236">
        <f>100/I38*I38</f>
        <v>100</v>
      </c>
      <c r="K38" s="93">
        <v>162</v>
      </c>
      <c r="L38" s="236">
        <f>100/K38*K38</f>
        <v>100</v>
      </c>
      <c r="M38" s="93">
        <v>124</v>
      </c>
      <c r="N38" s="336">
        <f>100/M38*M38</f>
        <v>100</v>
      </c>
      <c r="O38" s="100">
        <f>SUM(O36:O37)</f>
        <v>121</v>
      </c>
      <c r="P38" s="236">
        <f>100/O38*O38</f>
        <v>100</v>
      </c>
      <c r="Q38" s="93">
        <f t="shared" ref="Q38" si="14">SUM(C38,E38,G38,I38,K38,M38,O38)</f>
        <v>841</v>
      </c>
      <c r="R38" s="336">
        <f>100/Q38*Q38</f>
        <v>100</v>
      </c>
    </row>
    <row r="39" spans="1:18" s="159" customFormat="1" ht="12.6" thickTop="1" thickBot="1" x14ac:dyDescent="0.25">
      <c r="A39" s="164"/>
      <c r="B39" s="163"/>
      <c r="C39" s="163"/>
      <c r="D39" s="235"/>
      <c r="E39" s="163"/>
      <c r="F39" s="163"/>
      <c r="G39" s="163"/>
      <c r="H39" s="235"/>
      <c r="I39" s="166"/>
      <c r="J39" s="235"/>
      <c r="K39" s="166"/>
      <c r="L39" s="235"/>
      <c r="M39" s="163"/>
      <c r="N39" s="235"/>
      <c r="O39" s="163"/>
      <c r="P39" s="235"/>
      <c r="Q39" s="163"/>
      <c r="R39" s="235"/>
    </row>
    <row r="40" spans="1:18" ht="14.4" thickTop="1" x14ac:dyDescent="0.25">
      <c r="A40" s="396" t="s">
        <v>185</v>
      </c>
      <c r="B40" s="418" t="s">
        <v>186</v>
      </c>
      <c r="C40" s="194">
        <v>0</v>
      </c>
      <c r="D40" s="268">
        <v>0</v>
      </c>
      <c r="E40" s="174">
        <v>0</v>
      </c>
      <c r="F40" s="268">
        <v>0</v>
      </c>
      <c r="G40" s="174">
        <v>0</v>
      </c>
      <c r="H40" s="268">
        <v>0</v>
      </c>
      <c r="I40" s="174">
        <v>0</v>
      </c>
      <c r="J40" s="268">
        <v>0</v>
      </c>
      <c r="K40" s="174">
        <v>0</v>
      </c>
      <c r="L40" s="268">
        <v>0</v>
      </c>
      <c r="M40" s="174">
        <v>0</v>
      </c>
      <c r="N40" s="268">
        <v>0</v>
      </c>
      <c r="O40" s="174">
        <v>44</v>
      </c>
      <c r="P40" s="268">
        <f>100/O42*O40</f>
        <v>40.366972477064223</v>
      </c>
      <c r="Q40" s="335">
        <f t="shared" ref="Q40" si="15">SUM(C40,E40,G40,I40,K40,M40,O40)</f>
        <v>44</v>
      </c>
      <c r="R40" s="268">
        <f>100/Q42*Q40</f>
        <v>40.366972477064223</v>
      </c>
    </row>
    <row r="41" spans="1:18" s="159" customFormat="1" ht="11.4" x14ac:dyDescent="0.2">
      <c r="A41" s="397"/>
      <c r="B41" s="348" t="s">
        <v>169</v>
      </c>
      <c r="C41" s="195">
        <v>0</v>
      </c>
      <c r="D41" s="121">
        <v>0</v>
      </c>
      <c r="E41" s="176">
        <v>0</v>
      </c>
      <c r="F41" s="121">
        <v>0</v>
      </c>
      <c r="G41" s="176">
        <v>0</v>
      </c>
      <c r="H41" s="121">
        <v>0</v>
      </c>
      <c r="I41" s="176">
        <v>0</v>
      </c>
      <c r="J41" s="121">
        <v>0</v>
      </c>
      <c r="K41" s="176">
        <v>0</v>
      </c>
      <c r="L41" s="121">
        <v>0</v>
      </c>
      <c r="M41" s="176">
        <v>0</v>
      </c>
      <c r="N41" s="121">
        <v>0</v>
      </c>
      <c r="O41" s="176">
        <v>65</v>
      </c>
      <c r="P41" s="121">
        <f t="shared" ref="P41" si="16">100/O42*O41</f>
        <v>59.633027522935784</v>
      </c>
      <c r="Q41" s="90">
        <f t="shared" ref="Q41" si="17">SUM(Q42)-Q40</f>
        <v>65</v>
      </c>
      <c r="R41" s="121">
        <f t="shared" ref="R41" si="18">100/Q42*Q41</f>
        <v>59.633027522935784</v>
      </c>
    </row>
    <row r="42" spans="1:18" s="159" customFormat="1" ht="11.4" x14ac:dyDescent="0.2">
      <c r="A42" s="397"/>
      <c r="B42" s="348" t="s">
        <v>1</v>
      </c>
      <c r="C42" s="92">
        <v>0</v>
      </c>
      <c r="D42" s="121">
        <v>0</v>
      </c>
      <c r="E42" s="90">
        <v>0</v>
      </c>
      <c r="F42" s="121">
        <v>0</v>
      </c>
      <c r="G42" s="90">
        <v>0</v>
      </c>
      <c r="H42" s="121">
        <v>0</v>
      </c>
      <c r="I42" s="90">
        <v>0</v>
      </c>
      <c r="J42" s="121">
        <v>0</v>
      </c>
      <c r="K42" s="90">
        <v>0</v>
      </c>
      <c r="L42" s="121">
        <v>0</v>
      </c>
      <c r="M42" s="90">
        <v>0</v>
      </c>
      <c r="N42" s="121">
        <v>0</v>
      </c>
      <c r="O42" s="90">
        <f>SUM(O40:O41)</f>
        <v>109</v>
      </c>
      <c r="P42" s="269">
        <f>100/O42*O42</f>
        <v>100</v>
      </c>
      <c r="Q42" s="90">
        <f t="shared" ref="Q42" si="19">SUM(C42,E42,G42,I42,K42,M42,O42)</f>
        <v>109</v>
      </c>
      <c r="R42" s="269">
        <f>100/Q42*Q42</f>
        <v>100</v>
      </c>
    </row>
    <row r="43" spans="1:18" s="159" customFormat="1" ht="11.4" x14ac:dyDescent="0.2">
      <c r="A43" s="419"/>
      <c r="B43" s="420" t="s">
        <v>0</v>
      </c>
      <c r="C43" s="348"/>
      <c r="D43" s="349"/>
      <c r="E43" s="345"/>
      <c r="F43" s="350"/>
      <c r="G43" s="345"/>
      <c r="H43" s="349"/>
      <c r="I43" s="345"/>
      <c r="J43" s="349"/>
      <c r="K43" s="345"/>
      <c r="L43" s="349"/>
      <c r="M43" s="345"/>
      <c r="N43" s="349"/>
      <c r="O43" s="345"/>
      <c r="P43" s="349"/>
      <c r="Q43" s="345"/>
      <c r="R43" s="349"/>
    </row>
    <row r="44" spans="1:18" s="159" customFormat="1" ht="11.4" x14ac:dyDescent="0.2">
      <c r="A44" s="419"/>
      <c r="B44" s="420"/>
      <c r="C44" s="348"/>
      <c r="D44" s="349"/>
      <c r="E44" s="345"/>
      <c r="F44" s="350"/>
      <c r="G44" s="345"/>
      <c r="H44" s="349"/>
      <c r="I44" s="345"/>
      <c r="J44" s="349"/>
      <c r="K44" s="345"/>
      <c r="L44" s="349"/>
      <c r="M44" s="345"/>
      <c r="N44" s="349"/>
      <c r="O44" s="345"/>
      <c r="P44" s="349"/>
      <c r="Q44" s="345"/>
      <c r="R44" s="349"/>
    </row>
    <row r="45" spans="1:18" s="159" customFormat="1" ht="11.4" x14ac:dyDescent="0.2">
      <c r="A45" s="394" t="s">
        <v>174</v>
      </c>
      <c r="B45" s="341" t="s">
        <v>50</v>
      </c>
      <c r="C45" s="195">
        <v>0</v>
      </c>
      <c r="D45" s="121">
        <v>0</v>
      </c>
      <c r="E45" s="176">
        <v>0</v>
      </c>
      <c r="F45" s="121">
        <v>0</v>
      </c>
      <c r="G45" s="176">
        <v>0</v>
      </c>
      <c r="H45" s="121">
        <v>0</v>
      </c>
      <c r="I45" s="176">
        <v>0</v>
      </c>
      <c r="J45" s="121">
        <v>0</v>
      </c>
      <c r="K45" s="176">
        <v>0</v>
      </c>
      <c r="L45" s="121">
        <v>0</v>
      </c>
      <c r="M45" s="176">
        <v>0</v>
      </c>
      <c r="N45" s="121">
        <v>0</v>
      </c>
      <c r="O45" s="176">
        <v>11</v>
      </c>
      <c r="P45" s="121">
        <f>100/O47*O45</f>
        <v>47.826086956521735</v>
      </c>
      <c r="Q45" s="90">
        <f t="shared" ref="Q45" si="20">SUM(C45,E45,G45,I45,K45,M45,O45)</f>
        <v>11</v>
      </c>
      <c r="R45" s="121">
        <f>100/Q47*Q45</f>
        <v>47.826086956521735</v>
      </c>
    </row>
    <row r="46" spans="1:18" s="159" customFormat="1" ht="11.4" x14ac:dyDescent="0.2">
      <c r="A46" s="394"/>
      <c r="B46" s="341" t="s">
        <v>169</v>
      </c>
      <c r="C46" s="195">
        <v>0</v>
      </c>
      <c r="D46" s="121">
        <v>0</v>
      </c>
      <c r="E46" s="176">
        <v>0</v>
      </c>
      <c r="F46" s="121">
        <v>0</v>
      </c>
      <c r="G46" s="176">
        <v>0</v>
      </c>
      <c r="H46" s="121">
        <v>0</v>
      </c>
      <c r="I46" s="176">
        <v>0</v>
      </c>
      <c r="J46" s="121">
        <v>0</v>
      </c>
      <c r="K46" s="176">
        <v>0</v>
      </c>
      <c r="L46" s="121">
        <v>0</v>
      </c>
      <c r="M46" s="176">
        <v>0</v>
      </c>
      <c r="N46" s="121">
        <v>0</v>
      </c>
      <c r="O46" s="176">
        <v>12</v>
      </c>
      <c r="P46" s="121">
        <f>100/O47*O46</f>
        <v>52.173913043478258</v>
      </c>
      <c r="Q46" s="90">
        <f t="shared" ref="Q46" si="21">SUM(Q47)-Q45</f>
        <v>12</v>
      </c>
      <c r="R46" s="121">
        <f t="shared" ref="R46" si="22">100/Q47*Q46</f>
        <v>52.173913043478258</v>
      </c>
    </row>
    <row r="47" spans="1:18" x14ac:dyDescent="0.25">
      <c r="A47" s="394"/>
      <c r="B47" s="341" t="s">
        <v>1</v>
      </c>
      <c r="C47" s="92">
        <v>0</v>
      </c>
      <c r="D47" s="121">
        <v>0</v>
      </c>
      <c r="E47" s="90">
        <v>0</v>
      </c>
      <c r="F47" s="121">
        <v>0</v>
      </c>
      <c r="G47" s="90">
        <v>0</v>
      </c>
      <c r="H47" s="121">
        <v>0</v>
      </c>
      <c r="I47" s="90">
        <v>0</v>
      </c>
      <c r="J47" s="121">
        <v>0</v>
      </c>
      <c r="K47" s="90">
        <v>0</v>
      </c>
      <c r="L47" s="121">
        <v>0</v>
      </c>
      <c r="M47" s="90">
        <v>0</v>
      </c>
      <c r="N47" s="121">
        <v>0</v>
      </c>
      <c r="O47" s="90">
        <f>SUM(O45:O46)</f>
        <v>23</v>
      </c>
      <c r="P47" s="269">
        <f>100/O47*O47</f>
        <v>100</v>
      </c>
      <c r="Q47" s="90">
        <f t="shared" ref="Q47:Q53" si="23">SUM(C47,E47,G47,I47,K47,M47,O47)</f>
        <v>23</v>
      </c>
      <c r="R47" s="269">
        <f>100/Q47*Q47</f>
        <v>100</v>
      </c>
    </row>
    <row r="48" spans="1:18" x14ac:dyDescent="0.25">
      <c r="A48" s="379"/>
      <c r="B48" s="341"/>
      <c r="C48" s="92"/>
      <c r="D48" s="121"/>
      <c r="E48" s="90"/>
      <c r="F48" s="121"/>
      <c r="G48" s="90"/>
      <c r="H48" s="121"/>
      <c r="I48" s="90"/>
      <c r="J48" s="121"/>
      <c r="K48" s="90"/>
      <c r="L48" s="121"/>
      <c r="M48" s="90"/>
      <c r="N48" s="121"/>
      <c r="O48" s="90"/>
      <c r="P48" s="269"/>
      <c r="Q48" s="90"/>
      <c r="R48" s="269"/>
    </row>
    <row r="49" spans="1:18" x14ac:dyDescent="0.25">
      <c r="A49" s="394" t="s">
        <v>175</v>
      </c>
      <c r="B49" s="341" t="s">
        <v>50</v>
      </c>
      <c r="C49" s="195">
        <v>0</v>
      </c>
      <c r="D49" s="121">
        <v>0</v>
      </c>
      <c r="E49" s="176">
        <v>0</v>
      </c>
      <c r="F49" s="121">
        <v>0</v>
      </c>
      <c r="G49" s="176">
        <v>0</v>
      </c>
      <c r="H49" s="121">
        <v>0</v>
      </c>
      <c r="I49" s="176">
        <v>0</v>
      </c>
      <c r="J49" s="121">
        <v>0</v>
      </c>
      <c r="K49" s="176">
        <v>0</v>
      </c>
      <c r="L49" s="121">
        <v>0</v>
      </c>
      <c r="M49" s="176">
        <v>0</v>
      </c>
      <c r="N49" s="121">
        <v>0</v>
      </c>
      <c r="O49" s="90">
        <v>17</v>
      </c>
      <c r="P49" s="121">
        <f>100/O51*O49</f>
        <v>37.777777777777779</v>
      </c>
      <c r="Q49" s="90">
        <f t="shared" ref="Q49" si="24">SUM(C49,E49,G49,I49,K49,M49,O49)</f>
        <v>17</v>
      </c>
      <c r="R49" s="121">
        <f>100/Q51*Q49</f>
        <v>37.777777777777779</v>
      </c>
    </row>
    <row r="50" spans="1:18" x14ac:dyDescent="0.25">
      <c r="A50" s="394"/>
      <c r="B50" s="341" t="s">
        <v>169</v>
      </c>
      <c r="C50" s="195">
        <v>0</v>
      </c>
      <c r="D50" s="121">
        <v>0</v>
      </c>
      <c r="E50" s="176">
        <v>0</v>
      </c>
      <c r="F50" s="121">
        <v>0</v>
      </c>
      <c r="G50" s="176">
        <v>0</v>
      </c>
      <c r="H50" s="121">
        <v>0</v>
      </c>
      <c r="I50" s="176">
        <v>0</v>
      </c>
      <c r="J50" s="121">
        <v>0</v>
      </c>
      <c r="K50" s="176">
        <v>0</v>
      </c>
      <c r="L50" s="121">
        <v>0</v>
      </c>
      <c r="M50" s="176">
        <v>0</v>
      </c>
      <c r="N50" s="121">
        <v>0</v>
      </c>
      <c r="O50" s="90">
        <v>28</v>
      </c>
      <c r="P50" s="121">
        <f>100/O51*O50</f>
        <v>62.222222222222229</v>
      </c>
      <c r="Q50" s="90">
        <f t="shared" ref="Q50" si="25">SUM(Q51)-Q49</f>
        <v>28</v>
      </c>
      <c r="R50" s="121">
        <f t="shared" ref="R50" si="26">100/Q51*Q50</f>
        <v>62.222222222222229</v>
      </c>
    </row>
    <row r="51" spans="1:18" x14ac:dyDescent="0.25">
      <c r="A51" s="394"/>
      <c r="B51" s="341" t="s">
        <v>1</v>
      </c>
      <c r="C51" s="92">
        <v>0</v>
      </c>
      <c r="D51" s="121">
        <v>0</v>
      </c>
      <c r="E51" s="90">
        <v>0</v>
      </c>
      <c r="F51" s="121">
        <v>0</v>
      </c>
      <c r="G51" s="90">
        <v>0</v>
      </c>
      <c r="H51" s="121">
        <v>0</v>
      </c>
      <c r="I51" s="90">
        <v>0</v>
      </c>
      <c r="J51" s="121">
        <v>0</v>
      </c>
      <c r="K51" s="90">
        <v>0</v>
      </c>
      <c r="L51" s="121">
        <v>0</v>
      </c>
      <c r="M51" s="90">
        <v>0</v>
      </c>
      <c r="N51" s="121">
        <v>0</v>
      </c>
      <c r="O51" s="90">
        <f>SUM(O49:O50)</f>
        <v>45</v>
      </c>
      <c r="P51" s="121">
        <f>100/O51*O51</f>
        <v>100</v>
      </c>
      <c r="Q51" s="90">
        <f t="shared" ref="Q51" si="27">SUM(C51,E51,G51,I51,K51,M51,O51)</f>
        <v>45</v>
      </c>
      <c r="R51" s="269">
        <f>100/Q51*Q51</f>
        <v>100</v>
      </c>
    </row>
    <row r="52" spans="1:18" x14ac:dyDescent="0.25">
      <c r="A52" s="379"/>
      <c r="B52" s="341"/>
      <c r="C52" s="92"/>
      <c r="D52" s="121"/>
      <c r="E52" s="90"/>
      <c r="F52" s="121"/>
      <c r="G52" s="90"/>
      <c r="H52" s="121"/>
      <c r="I52" s="90"/>
      <c r="J52" s="121"/>
      <c r="K52" s="90"/>
      <c r="L52" s="121"/>
      <c r="M52" s="90"/>
      <c r="N52" s="121"/>
      <c r="O52" s="90"/>
      <c r="P52" s="269"/>
      <c r="Q52" s="90"/>
      <c r="R52" s="269"/>
    </row>
    <row r="53" spans="1:18" x14ac:dyDescent="0.25">
      <c r="A53" s="394" t="s">
        <v>176</v>
      </c>
      <c r="B53" s="341" t="s">
        <v>50</v>
      </c>
      <c r="C53" s="195">
        <v>0</v>
      </c>
      <c r="D53" s="121">
        <v>0</v>
      </c>
      <c r="E53" s="176">
        <v>0</v>
      </c>
      <c r="F53" s="121">
        <v>0</v>
      </c>
      <c r="G53" s="176">
        <v>0</v>
      </c>
      <c r="H53" s="121">
        <v>0</v>
      </c>
      <c r="I53" s="176">
        <v>0</v>
      </c>
      <c r="J53" s="121">
        <v>0</v>
      </c>
      <c r="K53" s="176">
        <v>0</v>
      </c>
      <c r="L53" s="121">
        <v>0</v>
      </c>
      <c r="M53" s="176">
        <v>0</v>
      </c>
      <c r="N53" s="121">
        <v>0</v>
      </c>
      <c r="O53" s="176">
        <v>16</v>
      </c>
      <c r="P53" s="121">
        <f>100/O55*O53</f>
        <v>39.024390243902438</v>
      </c>
      <c r="Q53" s="90">
        <f t="shared" si="23"/>
        <v>16</v>
      </c>
      <c r="R53" s="121">
        <f>100/Q55*Q53</f>
        <v>39.024390243902438</v>
      </c>
    </row>
    <row r="54" spans="1:18" x14ac:dyDescent="0.25">
      <c r="A54" s="394"/>
      <c r="B54" s="341" t="s">
        <v>169</v>
      </c>
      <c r="C54" s="195">
        <v>0</v>
      </c>
      <c r="D54" s="121">
        <v>0</v>
      </c>
      <c r="E54" s="176">
        <v>0</v>
      </c>
      <c r="F54" s="121">
        <v>0</v>
      </c>
      <c r="G54" s="176">
        <v>0</v>
      </c>
      <c r="H54" s="121">
        <v>0</v>
      </c>
      <c r="I54" s="176">
        <v>0</v>
      </c>
      <c r="J54" s="121">
        <v>0</v>
      </c>
      <c r="K54" s="176">
        <v>0</v>
      </c>
      <c r="L54" s="121">
        <v>0</v>
      </c>
      <c r="M54" s="176">
        <v>0</v>
      </c>
      <c r="N54" s="121">
        <v>0</v>
      </c>
      <c r="O54" s="176">
        <v>25</v>
      </c>
      <c r="P54" s="121">
        <f t="shared" ref="P54" si="28">100/O55*O54</f>
        <v>60.975609756097562</v>
      </c>
      <c r="Q54" s="90">
        <f t="shared" ref="Q54" si="29">SUM(Q55)-Q53</f>
        <v>25</v>
      </c>
      <c r="R54" s="121">
        <f t="shared" ref="R54" si="30">100/Q55*Q54</f>
        <v>60.975609756097562</v>
      </c>
    </row>
    <row r="55" spans="1:18" ht="14.4" thickBot="1" x14ac:dyDescent="0.3">
      <c r="A55" s="395"/>
      <c r="B55" s="339" t="s">
        <v>1</v>
      </c>
      <c r="C55" s="93">
        <v>0</v>
      </c>
      <c r="D55" s="343">
        <v>0</v>
      </c>
      <c r="E55" s="100">
        <v>0</v>
      </c>
      <c r="F55" s="343">
        <v>0</v>
      </c>
      <c r="G55" s="100">
        <v>0</v>
      </c>
      <c r="H55" s="343">
        <v>0</v>
      </c>
      <c r="I55" s="100">
        <v>0</v>
      </c>
      <c r="J55" s="343">
        <v>0</v>
      </c>
      <c r="K55" s="100">
        <v>0</v>
      </c>
      <c r="L55" s="343">
        <v>0</v>
      </c>
      <c r="M55" s="100">
        <v>0</v>
      </c>
      <c r="N55" s="343">
        <v>0</v>
      </c>
      <c r="O55" s="100">
        <f>SUM(O53:O54)</f>
        <v>41</v>
      </c>
      <c r="P55" s="340">
        <f>100/O55*O55</f>
        <v>100</v>
      </c>
      <c r="Q55" s="100">
        <f t="shared" ref="Q55" si="31">SUM(C55,E55,G55,I55,K55,M55,O55)</f>
        <v>41</v>
      </c>
      <c r="R55" s="340">
        <f>100/Q55*Q55</f>
        <v>100</v>
      </c>
    </row>
    <row r="56" spans="1:18" ht="15" thickTop="1" thickBot="1" x14ac:dyDescent="0.3">
      <c r="A56" s="164"/>
      <c r="B56" s="163"/>
      <c r="C56" s="163"/>
      <c r="D56" s="163"/>
      <c r="E56" s="163"/>
      <c r="F56" s="163"/>
      <c r="G56" s="163"/>
      <c r="H56" s="163"/>
      <c r="I56" s="166"/>
      <c r="J56" s="241"/>
      <c r="K56" s="163"/>
      <c r="L56" s="163"/>
      <c r="M56" s="163"/>
      <c r="N56" s="163"/>
      <c r="O56" s="163"/>
      <c r="P56" s="163"/>
      <c r="Q56" s="163"/>
      <c r="R56" s="163"/>
    </row>
    <row r="57" spans="1:18" ht="14.4" thickTop="1" x14ac:dyDescent="0.25">
      <c r="A57" s="396" t="s">
        <v>187</v>
      </c>
      <c r="B57" s="337" t="s">
        <v>50</v>
      </c>
      <c r="C57" s="174">
        <v>0</v>
      </c>
      <c r="D57" s="268">
        <v>0</v>
      </c>
      <c r="E57" s="174">
        <v>0</v>
      </c>
      <c r="F57" s="268">
        <v>0</v>
      </c>
      <c r="G57" s="174">
        <v>0</v>
      </c>
      <c r="H57" s="268">
        <v>0</v>
      </c>
      <c r="I57" s="174">
        <v>0</v>
      </c>
      <c r="J57" s="268">
        <v>0</v>
      </c>
      <c r="K57" s="174">
        <v>0</v>
      </c>
      <c r="L57" s="268">
        <v>0</v>
      </c>
      <c r="M57" s="174">
        <v>0</v>
      </c>
      <c r="N57" s="97">
        <v>0</v>
      </c>
      <c r="O57" s="376">
        <v>39</v>
      </c>
      <c r="P57" s="268">
        <f>100/O59*O57</f>
        <v>42.857142857142861</v>
      </c>
      <c r="Q57" s="277">
        <f t="shared" ref="Q57" si="32">SUM(C57,E57,G57,I57,K57,M57,O57)</f>
        <v>39</v>
      </c>
      <c r="R57" s="268">
        <f>100/Q59*Q57</f>
        <v>42.857142857142861</v>
      </c>
    </row>
    <row r="58" spans="1:18" x14ac:dyDescent="0.25">
      <c r="A58" s="397"/>
      <c r="B58" s="338" t="s">
        <v>169</v>
      </c>
      <c r="C58" s="176">
        <v>0</v>
      </c>
      <c r="D58" s="121">
        <v>0</v>
      </c>
      <c r="E58" s="176">
        <v>0</v>
      </c>
      <c r="F58" s="91">
        <v>0</v>
      </c>
      <c r="G58" s="195">
        <v>0</v>
      </c>
      <c r="H58" s="121">
        <v>0</v>
      </c>
      <c r="I58" s="176">
        <v>0</v>
      </c>
      <c r="J58" s="121">
        <v>0</v>
      </c>
      <c r="K58" s="176">
        <v>0</v>
      </c>
      <c r="L58" s="121">
        <v>0</v>
      </c>
      <c r="M58" s="176">
        <v>0</v>
      </c>
      <c r="N58" s="121">
        <v>0</v>
      </c>
      <c r="O58" s="195">
        <v>52</v>
      </c>
      <c r="P58" s="91">
        <f t="shared" ref="P58" si="33">100/O59*O58</f>
        <v>57.142857142857146</v>
      </c>
      <c r="Q58" s="92">
        <f t="shared" ref="Q58" si="34">SUM(Q59)-Q57</f>
        <v>52</v>
      </c>
      <c r="R58" s="121">
        <f t="shared" ref="R58" si="35">100/Q59*Q58</f>
        <v>57.142857142857146</v>
      </c>
    </row>
    <row r="59" spans="1:18" x14ac:dyDescent="0.25">
      <c r="A59" s="397"/>
      <c r="B59" s="338" t="s">
        <v>1</v>
      </c>
      <c r="C59" s="90">
        <v>0</v>
      </c>
      <c r="D59" s="91">
        <v>0</v>
      </c>
      <c r="E59" s="92">
        <v>0</v>
      </c>
      <c r="F59" s="91">
        <v>0</v>
      </c>
      <c r="G59" s="92">
        <v>0</v>
      </c>
      <c r="H59" s="121">
        <v>0</v>
      </c>
      <c r="I59" s="92">
        <v>0</v>
      </c>
      <c r="J59" s="121">
        <v>0</v>
      </c>
      <c r="K59" s="90">
        <v>0</v>
      </c>
      <c r="L59" s="121">
        <v>0</v>
      </c>
      <c r="M59" s="90">
        <v>0</v>
      </c>
      <c r="N59" s="121">
        <v>0</v>
      </c>
      <c r="O59" s="90">
        <f>SUM(O57:O58)</f>
        <v>91</v>
      </c>
      <c r="P59" s="421">
        <f>100/O59*O59</f>
        <v>100.00000000000001</v>
      </c>
      <c r="Q59" s="92">
        <f t="shared" ref="Q59" si="36">SUM(C59,E59,G59,I59,K59,M59,O59)</f>
        <v>91</v>
      </c>
      <c r="R59" s="269">
        <f>100/Q59*Q59</f>
        <v>100.00000000000001</v>
      </c>
    </row>
    <row r="60" spans="1:18" x14ac:dyDescent="0.25">
      <c r="A60" s="422"/>
      <c r="B60" s="423" t="s">
        <v>0</v>
      </c>
      <c r="C60" s="345"/>
      <c r="D60" s="349"/>
      <c r="E60" s="345"/>
      <c r="F60" s="350"/>
      <c r="G60" s="345"/>
      <c r="H60" s="349"/>
      <c r="I60" s="345"/>
      <c r="J60" s="349"/>
      <c r="K60" s="345"/>
      <c r="L60" s="349"/>
      <c r="M60" s="345"/>
      <c r="N60" s="349"/>
      <c r="O60" s="345"/>
      <c r="P60" s="349"/>
      <c r="Q60" s="345"/>
      <c r="R60" s="349"/>
    </row>
    <row r="61" spans="1:18" x14ac:dyDescent="0.25">
      <c r="A61" s="422"/>
      <c r="B61" s="423"/>
      <c r="C61" s="345"/>
      <c r="D61" s="349"/>
      <c r="E61" s="345"/>
      <c r="F61" s="350"/>
      <c r="G61" s="345"/>
      <c r="H61" s="349"/>
      <c r="I61" s="345"/>
      <c r="J61" s="349"/>
      <c r="K61" s="345"/>
      <c r="L61" s="349"/>
      <c r="M61" s="345"/>
      <c r="N61" s="349"/>
      <c r="O61" s="345"/>
      <c r="P61" s="349"/>
      <c r="Q61" s="345"/>
      <c r="R61" s="349"/>
    </row>
    <row r="62" spans="1:18" x14ac:dyDescent="0.25">
      <c r="A62" s="394" t="s">
        <v>180</v>
      </c>
      <c r="B62" s="338" t="s">
        <v>50</v>
      </c>
      <c r="C62" s="176">
        <v>0</v>
      </c>
      <c r="D62" s="121">
        <v>0</v>
      </c>
      <c r="E62" s="176">
        <v>0</v>
      </c>
      <c r="F62" s="121">
        <v>0</v>
      </c>
      <c r="G62" s="176">
        <v>0</v>
      </c>
      <c r="H62" s="121">
        <v>0</v>
      </c>
      <c r="I62" s="176">
        <v>0</v>
      </c>
      <c r="J62" s="121">
        <v>0</v>
      </c>
      <c r="K62" s="176">
        <v>0</v>
      </c>
      <c r="L62" s="121">
        <v>0</v>
      </c>
      <c r="M62" s="176">
        <v>0</v>
      </c>
      <c r="N62" s="121">
        <v>0</v>
      </c>
      <c r="O62" s="176">
        <v>13</v>
      </c>
      <c r="P62" s="121">
        <f>100/O64*O62</f>
        <v>65</v>
      </c>
      <c r="Q62" s="90">
        <f t="shared" ref="Q62" si="37">SUM(C62,E62,G62,I62,K62,M62,O62)</f>
        <v>13</v>
      </c>
      <c r="R62" s="121">
        <f>100/Q64*Q62</f>
        <v>65</v>
      </c>
    </row>
    <row r="63" spans="1:18" x14ac:dyDescent="0.25">
      <c r="A63" s="394"/>
      <c r="B63" s="338" t="s">
        <v>169</v>
      </c>
      <c r="C63" s="176">
        <v>0</v>
      </c>
      <c r="D63" s="121">
        <v>0</v>
      </c>
      <c r="E63" s="176">
        <v>0</v>
      </c>
      <c r="F63" s="121">
        <v>0</v>
      </c>
      <c r="G63" s="176">
        <v>0</v>
      </c>
      <c r="H63" s="121">
        <v>0</v>
      </c>
      <c r="I63" s="176">
        <v>0</v>
      </c>
      <c r="J63" s="121">
        <v>0</v>
      </c>
      <c r="K63" s="176">
        <v>0</v>
      </c>
      <c r="L63" s="121">
        <v>0</v>
      </c>
      <c r="M63" s="176">
        <v>0</v>
      </c>
      <c r="N63" s="121">
        <v>0</v>
      </c>
      <c r="O63" s="176">
        <v>7</v>
      </c>
      <c r="P63" s="121">
        <f>100/O64*O63</f>
        <v>35</v>
      </c>
      <c r="Q63" s="90">
        <f t="shared" ref="Q63" si="38">SUM(Q64)-Q62</f>
        <v>7</v>
      </c>
      <c r="R63" s="121">
        <f t="shared" ref="R63" si="39">100/Q64*Q63</f>
        <v>35</v>
      </c>
    </row>
    <row r="64" spans="1:18" x14ac:dyDescent="0.25">
      <c r="A64" s="394"/>
      <c r="B64" s="338" t="s">
        <v>1</v>
      </c>
      <c r="C64" s="90">
        <v>0</v>
      </c>
      <c r="D64" s="121">
        <v>0</v>
      </c>
      <c r="E64" s="90">
        <v>0</v>
      </c>
      <c r="F64" s="121">
        <v>0</v>
      </c>
      <c r="G64" s="90">
        <v>0</v>
      </c>
      <c r="H64" s="121">
        <v>0</v>
      </c>
      <c r="I64" s="90">
        <v>0</v>
      </c>
      <c r="J64" s="121">
        <v>0</v>
      </c>
      <c r="K64" s="90">
        <v>0</v>
      </c>
      <c r="L64" s="121">
        <v>0</v>
      </c>
      <c r="M64" s="90">
        <v>0</v>
      </c>
      <c r="N64" s="121">
        <v>0</v>
      </c>
      <c r="O64" s="90">
        <f>SUM(O62:O63)</f>
        <v>20</v>
      </c>
      <c r="P64" s="269">
        <f>100/O64*O64</f>
        <v>100</v>
      </c>
      <c r="Q64" s="90">
        <f t="shared" ref="Q64" si="40">SUM(C64,E64,G64,I64,K64,M64,O64)</f>
        <v>20</v>
      </c>
      <c r="R64" s="269">
        <f>100/Q64*Q64</f>
        <v>100</v>
      </c>
    </row>
    <row r="65" spans="1:18" x14ac:dyDescent="0.25">
      <c r="A65" s="379"/>
      <c r="B65" s="338"/>
      <c r="C65" s="90"/>
      <c r="D65" s="121"/>
      <c r="E65" s="90"/>
      <c r="F65" s="121"/>
      <c r="G65" s="90"/>
      <c r="H65" s="121"/>
      <c r="I65" s="90"/>
      <c r="J65" s="121"/>
      <c r="K65" s="90"/>
      <c r="L65" s="121"/>
      <c r="M65" s="90"/>
      <c r="N65" s="121"/>
      <c r="O65" s="90"/>
      <c r="P65" s="269"/>
      <c r="Q65" s="90"/>
      <c r="R65" s="269"/>
    </row>
    <row r="66" spans="1:18" x14ac:dyDescent="0.25">
      <c r="A66" s="394" t="s">
        <v>181</v>
      </c>
      <c r="B66" s="338" t="s">
        <v>50</v>
      </c>
      <c r="C66" s="176">
        <v>0</v>
      </c>
      <c r="D66" s="121">
        <v>0</v>
      </c>
      <c r="E66" s="176">
        <v>0</v>
      </c>
      <c r="F66" s="121">
        <v>0</v>
      </c>
      <c r="G66" s="176">
        <v>0</v>
      </c>
      <c r="H66" s="121">
        <v>0</v>
      </c>
      <c r="I66" s="176">
        <v>0</v>
      </c>
      <c r="J66" s="121">
        <v>0</v>
      </c>
      <c r="K66" s="176">
        <v>0</v>
      </c>
      <c r="L66" s="121">
        <v>0</v>
      </c>
      <c r="M66" s="176">
        <v>0</v>
      </c>
      <c r="N66" s="121">
        <v>0</v>
      </c>
      <c r="O66" s="90">
        <v>16</v>
      </c>
      <c r="P66" s="121">
        <f>100/O68*O66</f>
        <v>59.25925925925926</v>
      </c>
      <c r="Q66" s="90">
        <f t="shared" ref="Q66" si="41">SUM(C66,E66,G66,I66,K66,M66,O66)</f>
        <v>16</v>
      </c>
      <c r="R66" s="121">
        <f>100/Q68*Q66</f>
        <v>59.25925925925926</v>
      </c>
    </row>
    <row r="67" spans="1:18" x14ac:dyDescent="0.25">
      <c r="A67" s="394"/>
      <c r="B67" s="338" t="s">
        <v>169</v>
      </c>
      <c r="C67" s="176">
        <v>0</v>
      </c>
      <c r="D67" s="121">
        <v>0</v>
      </c>
      <c r="E67" s="176">
        <v>0</v>
      </c>
      <c r="F67" s="121">
        <v>0</v>
      </c>
      <c r="G67" s="176">
        <v>0</v>
      </c>
      <c r="H67" s="121">
        <v>0</v>
      </c>
      <c r="I67" s="176">
        <v>0</v>
      </c>
      <c r="J67" s="121">
        <v>0</v>
      </c>
      <c r="K67" s="176">
        <v>0</v>
      </c>
      <c r="L67" s="121">
        <v>0</v>
      </c>
      <c r="M67" s="176">
        <v>0</v>
      </c>
      <c r="N67" s="121">
        <v>0</v>
      </c>
      <c r="O67" s="90">
        <v>11</v>
      </c>
      <c r="P67" s="121">
        <f>100/O68*O67</f>
        <v>40.74074074074074</v>
      </c>
      <c r="Q67" s="90">
        <f t="shared" ref="Q67" si="42">SUM(Q68)-Q66</f>
        <v>11</v>
      </c>
      <c r="R67" s="121">
        <f t="shared" ref="R67" si="43">100/Q68*Q67</f>
        <v>40.74074074074074</v>
      </c>
    </row>
    <row r="68" spans="1:18" x14ac:dyDescent="0.25">
      <c r="A68" s="394"/>
      <c r="B68" s="338" t="s">
        <v>1</v>
      </c>
      <c r="C68" s="90">
        <v>0</v>
      </c>
      <c r="D68" s="121">
        <v>0</v>
      </c>
      <c r="E68" s="90">
        <v>0</v>
      </c>
      <c r="F68" s="121">
        <v>0</v>
      </c>
      <c r="G68" s="90">
        <v>0</v>
      </c>
      <c r="H68" s="121">
        <v>0</v>
      </c>
      <c r="I68" s="90">
        <v>0</v>
      </c>
      <c r="J68" s="121">
        <v>0</v>
      </c>
      <c r="K68" s="90">
        <v>0</v>
      </c>
      <c r="L68" s="121">
        <v>0</v>
      </c>
      <c r="M68" s="90">
        <v>0</v>
      </c>
      <c r="N68" s="121">
        <v>0</v>
      </c>
      <c r="O68" s="90">
        <f>SUM(O66:O67)</f>
        <v>27</v>
      </c>
      <c r="P68" s="121">
        <f>100/O68*O68</f>
        <v>100</v>
      </c>
      <c r="Q68" s="90">
        <f t="shared" ref="Q68" si="44">SUM(C68,E68,G68,I68,K68,M68,O68)</f>
        <v>27</v>
      </c>
      <c r="R68" s="269">
        <f>100/Q68*Q68</f>
        <v>100</v>
      </c>
    </row>
    <row r="69" spans="1:18" x14ac:dyDescent="0.25">
      <c r="A69" s="379"/>
      <c r="B69" s="338"/>
      <c r="C69" s="90"/>
      <c r="D69" s="121"/>
      <c r="E69" s="90"/>
      <c r="F69" s="121"/>
      <c r="G69" s="90"/>
      <c r="H69" s="121"/>
      <c r="I69" s="90"/>
      <c r="J69" s="121"/>
      <c r="K69" s="90"/>
      <c r="L69" s="121"/>
      <c r="M69" s="90"/>
      <c r="N69" s="121"/>
      <c r="O69" s="90"/>
      <c r="P69" s="269"/>
      <c r="Q69" s="90"/>
      <c r="R69" s="269"/>
    </row>
    <row r="70" spans="1:18" x14ac:dyDescent="0.25">
      <c r="A70" s="394" t="s">
        <v>188</v>
      </c>
      <c r="B70" s="338" t="s">
        <v>50</v>
      </c>
      <c r="C70" s="176">
        <v>0</v>
      </c>
      <c r="D70" s="121">
        <v>0</v>
      </c>
      <c r="E70" s="176">
        <v>0</v>
      </c>
      <c r="F70" s="121">
        <v>0</v>
      </c>
      <c r="G70" s="176">
        <v>0</v>
      </c>
      <c r="H70" s="121">
        <v>0</v>
      </c>
      <c r="I70" s="176">
        <v>0</v>
      </c>
      <c r="J70" s="121">
        <v>0</v>
      </c>
      <c r="K70" s="176">
        <v>0</v>
      </c>
      <c r="L70" s="121">
        <v>0</v>
      </c>
      <c r="M70" s="176">
        <v>0</v>
      </c>
      <c r="N70" s="121">
        <v>0</v>
      </c>
      <c r="O70" s="176">
        <v>10</v>
      </c>
      <c r="P70" s="121">
        <f>100/O72*O70</f>
        <v>22.72727272727273</v>
      </c>
      <c r="Q70" s="90">
        <f t="shared" ref="Q70" si="45">SUM(C70,E70,G70,I70,K70,M70,O70)</f>
        <v>10</v>
      </c>
      <c r="R70" s="121">
        <f>100/Q72*Q70</f>
        <v>22.72727272727273</v>
      </c>
    </row>
    <row r="71" spans="1:18" x14ac:dyDescent="0.25">
      <c r="A71" s="394"/>
      <c r="B71" s="338" t="s">
        <v>169</v>
      </c>
      <c r="C71" s="176">
        <v>0</v>
      </c>
      <c r="D71" s="121">
        <v>0</v>
      </c>
      <c r="E71" s="176">
        <v>0</v>
      </c>
      <c r="F71" s="121">
        <v>0</v>
      </c>
      <c r="G71" s="176">
        <v>0</v>
      </c>
      <c r="H71" s="121">
        <v>0</v>
      </c>
      <c r="I71" s="176">
        <v>0</v>
      </c>
      <c r="J71" s="121">
        <v>0</v>
      </c>
      <c r="K71" s="176">
        <v>0</v>
      </c>
      <c r="L71" s="121">
        <v>0</v>
      </c>
      <c r="M71" s="176">
        <v>0</v>
      </c>
      <c r="N71" s="121">
        <v>0</v>
      </c>
      <c r="O71" s="176">
        <v>34</v>
      </c>
      <c r="P71" s="121">
        <f t="shared" ref="P71" si="46">100/O72*O71</f>
        <v>77.27272727272728</v>
      </c>
      <c r="Q71" s="90">
        <f t="shared" ref="Q71" si="47">SUM(Q72)-Q70</f>
        <v>34</v>
      </c>
      <c r="R71" s="121">
        <f t="shared" ref="R71" si="48">100/Q72*Q71</f>
        <v>77.27272727272728</v>
      </c>
    </row>
    <row r="72" spans="1:18" ht="14.4" thickBot="1" x14ac:dyDescent="0.3">
      <c r="A72" s="395"/>
      <c r="B72" s="351" t="s">
        <v>1</v>
      </c>
      <c r="C72" s="100">
        <v>0</v>
      </c>
      <c r="D72" s="343">
        <v>0</v>
      </c>
      <c r="E72" s="100">
        <v>0</v>
      </c>
      <c r="F72" s="343">
        <v>0</v>
      </c>
      <c r="G72" s="100">
        <v>0</v>
      </c>
      <c r="H72" s="343">
        <v>0</v>
      </c>
      <c r="I72" s="100">
        <v>0</v>
      </c>
      <c r="J72" s="343">
        <v>0</v>
      </c>
      <c r="K72" s="100">
        <v>0</v>
      </c>
      <c r="L72" s="343">
        <v>0</v>
      </c>
      <c r="M72" s="100">
        <v>0</v>
      </c>
      <c r="N72" s="343">
        <v>0</v>
      </c>
      <c r="O72" s="100">
        <f>SUM(O70:O71)</f>
        <v>44</v>
      </c>
      <c r="P72" s="340">
        <f>100/O72*O72</f>
        <v>100.00000000000001</v>
      </c>
      <c r="Q72" s="100">
        <f t="shared" ref="Q72" si="49">SUM(C72,E72,G72,I72,K72,M72,O72)</f>
        <v>44</v>
      </c>
      <c r="R72" s="340">
        <f>100/Q72*Q72</f>
        <v>100.00000000000001</v>
      </c>
    </row>
    <row r="73" spans="1:18" ht="14.4" thickTop="1" x14ac:dyDescent="0.25"/>
  </sheetData>
  <mergeCells count="33">
    <mergeCell ref="A32:A34"/>
    <mergeCell ref="A36:A38"/>
    <mergeCell ref="Q6:R6"/>
    <mergeCell ref="A8:A10"/>
    <mergeCell ref="A12:A14"/>
    <mergeCell ref="A16:A18"/>
    <mergeCell ref="A20:A22"/>
    <mergeCell ref="A24:A26"/>
    <mergeCell ref="A5:A7"/>
    <mergeCell ref="M5:N5"/>
    <mergeCell ref="O5:P5"/>
    <mergeCell ref="Q5:R5"/>
    <mergeCell ref="C6:D6"/>
    <mergeCell ref="E6:F6"/>
    <mergeCell ref="G6:H6"/>
    <mergeCell ref="I6:J6"/>
    <mergeCell ref="A28:A30"/>
    <mergeCell ref="K6:L6"/>
    <mergeCell ref="M6:N6"/>
    <mergeCell ref="O6:P6"/>
    <mergeCell ref="C5:D5"/>
    <mergeCell ref="E5:F5"/>
    <mergeCell ref="G5:H5"/>
    <mergeCell ref="I5:J5"/>
    <mergeCell ref="K5:L5"/>
    <mergeCell ref="A62:A64"/>
    <mergeCell ref="A66:A68"/>
    <mergeCell ref="A70:A72"/>
    <mergeCell ref="A40:A42"/>
    <mergeCell ref="A45:A47"/>
    <mergeCell ref="A49:A51"/>
    <mergeCell ref="A53:A55"/>
    <mergeCell ref="A57:A59"/>
  </mergeCells>
  <pageMargins left="0.70866141732283472" right="0.70866141732283472" top="0.74803149606299213" bottom="0.74803149606299213" header="0.31496062992125984" footer="0.31496062992125984"/>
  <pageSetup paperSize="8" scale="67" orientation="landscape" horizontalDpi="300" verticalDpi="300" r:id="rId1"/>
  <headerFooter differentOddEven="1"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1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7" sqref="O7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146</v>
      </c>
      <c r="B3" s="2" t="s">
        <v>87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8" customFormat="1" ht="18" customHeight="1" thickBot="1" x14ac:dyDescent="0.35">
      <c r="A7" s="390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78" customFormat="1" ht="18" customHeight="1" thickTop="1" x14ac:dyDescent="0.2">
      <c r="A8" s="391" t="s">
        <v>78</v>
      </c>
      <c r="B8" s="177" t="s">
        <v>50</v>
      </c>
      <c r="C8" s="171">
        <v>8</v>
      </c>
      <c r="D8" s="68">
        <f>100/C10*C8</f>
        <v>47.058823529411768</v>
      </c>
      <c r="E8" s="175">
        <v>8</v>
      </c>
      <c r="F8" s="117">
        <f>100/E10*E8</f>
        <v>28.571428571428573</v>
      </c>
      <c r="G8" s="171">
        <v>12</v>
      </c>
      <c r="H8" s="68">
        <f>100/G10*G8</f>
        <v>33.333333333333329</v>
      </c>
      <c r="I8" s="175">
        <v>15</v>
      </c>
      <c r="J8" s="117">
        <f>100/I10*I8</f>
        <v>35.714285714285715</v>
      </c>
      <c r="K8" s="171">
        <v>7</v>
      </c>
      <c r="L8" s="117">
        <f>100/K10*K8</f>
        <v>21.212121212121211</v>
      </c>
      <c r="M8" s="175">
        <v>15</v>
      </c>
      <c r="N8" s="117">
        <f>100/M10*M8</f>
        <v>48.387096774193544</v>
      </c>
      <c r="O8" s="171">
        <v>8</v>
      </c>
      <c r="P8" s="117">
        <f>100/O10*O8</f>
        <v>23.529411764705884</v>
      </c>
      <c r="Q8" s="71">
        <f t="shared" ref="Q8:Q10" si="0">SUM(C8,E8,G8,I8,K8,M8,O8)</f>
        <v>73</v>
      </c>
      <c r="R8" s="117">
        <f>100/Q10*Q8</f>
        <v>33.0316742081448</v>
      </c>
    </row>
    <row r="9" spans="1:18" s="178" customFormat="1" ht="18" customHeight="1" x14ac:dyDescent="0.2">
      <c r="A9" s="392"/>
      <c r="B9" s="179" t="s">
        <v>169</v>
      </c>
      <c r="C9" s="172">
        <f>SUM(C10)-C8</f>
        <v>9</v>
      </c>
      <c r="D9" s="74">
        <f>100/C10*C9</f>
        <v>52.941176470588239</v>
      </c>
      <c r="E9" s="173">
        <f>SUM(E10)-E8</f>
        <v>20</v>
      </c>
      <c r="F9" s="118">
        <f>100/E10*E9</f>
        <v>71.428571428571431</v>
      </c>
      <c r="G9" s="172">
        <f>SUM(G10)-G8</f>
        <v>24</v>
      </c>
      <c r="H9" s="74">
        <f>100/G10*G9</f>
        <v>66.666666666666657</v>
      </c>
      <c r="I9" s="173">
        <f>SUM(I10)-I8</f>
        <v>27</v>
      </c>
      <c r="J9" s="118">
        <f>100/I10*I9</f>
        <v>64.285714285714292</v>
      </c>
      <c r="K9" s="172">
        <f>SUM(K10)-K8</f>
        <v>26</v>
      </c>
      <c r="L9" s="118">
        <f>100/K10*K9</f>
        <v>78.787878787878782</v>
      </c>
      <c r="M9" s="172">
        <f>SUM(M10)-M8</f>
        <v>16</v>
      </c>
      <c r="N9" s="118">
        <f>100/M10*M9</f>
        <v>51.612903225806448</v>
      </c>
      <c r="O9" s="172">
        <v>26</v>
      </c>
      <c r="P9" s="118">
        <f>100/O10*O9</f>
        <v>76.470588235294116</v>
      </c>
      <c r="Q9" s="77">
        <f t="shared" si="0"/>
        <v>148</v>
      </c>
      <c r="R9" s="118">
        <f>100/Q10*Q9</f>
        <v>66.968325791855207</v>
      </c>
    </row>
    <row r="10" spans="1:18" s="178" customFormat="1" ht="18" customHeight="1" thickBot="1" x14ac:dyDescent="0.25">
      <c r="A10" s="393"/>
      <c r="B10" s="181" t="s">
        <v>1</v>
      </c>
      <c r="C10" s="82">
        <v>17</v>
      </c>
      <c r="D10" s="83">
        <f>100/C10*C10</f>
        <v>100</v>
      </c>
      <c r="E10" s="82">
        <v>28</v>
      </c>
      <c r="F10" s="83">
        <f>100/E10*E10</f>
        <v>100</v>
      </c>
      <c r="G10" s="82">
        <v>36</v>
      </c>
      <c r="H10" s="83">
        <f>100/G10*G10</f>
        <v>100</v>
      </c>
      <c r="I10" s="82">
        <v>42</v>
      </c>
      <c r="J10" s="243">
        <f>100/I10*I10</f>
        <v>100</v>
      </c>
      <c r="K10" s="82">
        <v>33</v>
      </c>
      <c r="L10" s="243">
        <f>100/K10*K10</f>
        <v>100</v>
      </c>
      <c r="M10" s="82">
        <v>31</v>
      </c>
      <c r="N10" s="243">
        <f>100/M10*M10</f>
        <v>100</v>
      </c>
      <c r="O10" s="82">
        <f>SUM(O8:O9)</f>
        <v>34</v>
      </c>
      <c r="P10" s="243">
        <f>100/O10*O10</f>
        <v>100</v>
      </c>
      <c r="Q10" s="82">
        <f t="shared" si="0"/>
        <v>221</v>
      </c>
      <c r="R10" s="245">
        <f>100/Q10*Q10</f>
        <v>100</v>
      </c>
    </row>
    <row r="11" spans="1:18" ht="14.4" thickTop="1" x14ac:dyDescent="0.25">
      <c r="D11" s="246"/>
      <c r="F11" s="56"/>
      <c r="G11" s="56"/>
      <c r="H11" s="246"/>
      <c r="I11" s="56"/>
      <c r="J11" s="246"/>
      <c r="K11" s="56"/>
      <c r="L11" s="246"/>
      <c r="M11" s="56"/>
      <c r="N11" s="246"/>
      <c r="O11" s="56"/>
      <c r="P11" s="246"/>
      <c r="Q11" s="56"/>
      <c r="R11" s="246"/>
    </row>
  </sheetData>
  <mergeCells count="18">
    <mergeCell ref="Q6:R6"/>
    <mergeCell ref="A8:A10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A5:A7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56"/>
  <sheetViews>
    <sheetView zoomScale="80" zoomScaleNormal="80" workbookViewId="0">
      <pane ySplit="7" topLeftCell="A41" activePane="bottomLeft" state="frozen"/>
      <selection pane="bottomLeft" activeCell="J29" sqref="J29"/>
    </sheetView>
  </sheetViews>
  <sheetFormatPr defaultColWidth="9.109375" defaultRowHeight="14.4" x14ac:dyDescent="0.3"/>
  <cols>
    <col min="1" max="1" width="13.6640625" style="31" customWidth="1"/>
    <col min="2" max="2" width="40.6640625" style="32" customWidth="1"/>
    <col min="3" max="3" width="13.6640625" style="51" customWidth="1"/>
    <col min="4" max="4" width="8" style="52" customWidth="1"/>
    <col min="5" max="5" width="13.6640625" style="51" customWidth="1"/>
    <col min="6" max="6" width="8" style="52" customWidth="1"/>
    <col min="7" max="7" width="13.6640625" style="32" customWidth="1"/>
    <col min="8" max="8" width="8" style="31" customWidth="1"/>
    <col min="9" max="9" width="13.6640625" style="32" customWidth="1"/>
    <col min="10" max="10" width="8" style="31" customWidth="1"/>
    <col min="11" max="11" width="13.6640625" style="32" customWidth="1"/>
    <col min="12" max="12" width="8" style="31" customWidth="1"/>
    <col min="13" max="13" width="13.6640625" style="32" customWidth="1"/>
    <col min="14" max="14" width="8" style="31" customWidth="1"/>
    <col min="15" max="15" width="13.6640625" style="32" customWidth="1"/>
    <col min="16" max="16" width="8" style="31" customWidth="1"/>
    <col min="17" max="17" width="13.6640625" style="32" customWidth="1"/>
    <col min="18" max="18" width="8" style="31" customWidth="1"/>
    <col min="19" max="16384" width="9.109375" style="32"/>
  </cols>
  <sheetData>
    <row r="1" spans="1:20" s="8" customFormat="1" ht="18" customHeight="1" x14ac:dyDescent="0.3">
      <c r="A1" s="60" t="s">
        <v>36</v>
      </c>
      <c r="C1" s="45"/>
      <c r="D1" s="46"/>
      <c r="E1" s="45"/>
      <c r="F1" s="46"/>
      <c r="H1" s="26"/>
      <c r="J1" s="26"/>
      <c r="L1" s="26"/>
      <c r="N1" s="26"/>
      <c r="P1" s="26"/>
      <c r="R1" s="26"/>
    </row>
    <row r="2" spans="1:20" s="8" customFormat="1" ht="18" customHeight="1" x14ac:dyDescent="0.3">
      <c r="A2" s="2"/>
      <c r="B2" s="2"/>
      <c r="C2" s="45"/>
      <c r="D2" s="46"/>
      <c r="E2" s="45"/>
      <c r="F2" s="46"/>
      <c r="H2" s="26"/>
      <c r="J2" s="26"/>
      <c r="L2" s="26"/>
      <c r="N2" s="26"/>
      <c r="P2" s="26"/>
      <c r="R2" s="26"/>
    </row>
    <row r="3" spans="1:20" s="8" customFormat="1" ht="18" customHeight="1" x14ac:dyDescent="0.3">
      <c r="A3" s="3" t="s">
        <v>145</v>
      </c>
      <c r="B3" s="2" t="s">
        <v>88</v>
      </c>
      <c r="C3" s="45"/>
      <c r="D3" s="46"/>
      <c r="E3" s="45"/>
      <c r="F3" s="46"/>
      <c r="H3" s="26"/>
      <c r="J3" s="26"/>
      <c r="L3" s="26"/>
      <c r="N3" s="26"/>
      <c r="P3" s="26"/>
      <c r="R3" s="26"/>
    </row>
    <row r="4" spans="1:20" s="8" customFormat="1" ht="18" customHeight="1" thickBot="1" x14ac:dyDescent="0.35">
      <c r="A4" s="26"/>
      <c r="C4" s="45"/>
      <c r="D4" s="46"/>
      <c r="E4" s="45"/>
      <c r="F4" s="46"/>
      <c r="H4" s="26"/>
      <c r="J4" s="26"/>
      <c r="L4" s="26"/>
      <c r="N4" s="26"/>
      <c r="P4" s="26"/>
      <c r="R4" s="26"/>
    </row>
    <row r="5" spans="1:20" s="27" customFormat="1" ht="18" customHeight="1" thickTop="1" x14ac:dyDescent="0.3">
      <c r="A5" s="388" t="s">
        <v>13</v>
      </c>
      <c r="B5" s="388"/>
      <c r="C5" s="386" t="s">
        <v>42</v>
      </c>
      <c r="D5" s="401"/>
      <c r="E5" s="386" t="s">
        <v>43</v>
      </c>
      <c r="F5" s="387"/>
      <c r="G5" s="401" t="s">
        <v>44</v>
      </c>
      <c r="H5" s="401"/>
      <c r="I5" s="386" t="s">
        <v>45</v>
      </c>
      <c r="J5" s="387"/>
      <c r="K5" s="401" t="s">
        <v>46</v>
      </c>
      <c r="L5" s="401"/>
      <c r="M5" s="386" t="s">
        <v>47</v>
      </c>
      <c r="N5" s="387"/>
      <c r="O5" s="401" t="s">
        <v>48</v>
      </c>
      <c r="P5" s="401"/>
      <c r="Q5" s="386" t="s">
        <v>1</v>
      </c>
      <c r="R5" s="387"/>
    </row>
    <row r="6" spans="1:20" s="27" customFormat="1" ht="18" customHeight="1" x14ac:dyDescent="0.3">
      <c r="A6" s="389"/>
      <c r="B6" s="389"/>
      <c r="C6" s="402" t="s">
        <v>37</v>
      </c>
      <c r="D6" s="403"/>
      <c r="E6" s="398" t="s">
        <v>37</v>
      </c>
      <c r="F6" s="399"/>
      <c r="G6" s="400" t="s">
        <v>37</v>
      </c>
      <c r="H6" s="400"/>
      <c r="I6" s="398" t="s">
        <v>37</v>
      </c>
      <c r="J6" s="399"/>
      <c r="K6" s="400" t="s">
        <v>37</v>
      </c>
      <c r="L6" s="400"/>
      <c r="M6" s="398" t="s">
        <v>37</v>
      </c>
      <c r="N6" s="399"/>
      <c r="O6" s="400" t="s">
        <v>37</v>
      </c>
      <c r="P6" s="400"/>
      <c r="Q6" s="398" t="s">
        <v>39</v>
      </c>
      <c r="R6" s="399"/>
    </row>
    <row r="7" spans="1:20" s="27" customFormat="1" ht="18" customHeight="1" thickBot="1" x14ac:dyDescent="0.35">
      <c r="A7" s="390"/>
      <c r="B7" s="390"/>
      <c r="C7" s="108" t="s">
        <v>12</v>
      </c>
      <c r="D7" s="111" t="s">
        <v>3</v>
      </c>
      <c r="E7" s="108" t="s">
        <v>12</v>
      </c>
      <c r="F7" s="109" t="s">
        <v>3</v>
      </c>
      <c r="G7" s="111" t="s">
        <v>12</v>
      </c>
      <c r="H7" s="111" t="s">
        <v>3</v>
      </c>
      <c r="I7" s="108" t="s">
        <v>12</v>
      </c>
      <c r="J7" s="109" t="s">
        <v>3</v>
      </c>
      <c r="K7" s="111" t="s">
        <v>12</v>
      </c>
      <c r="L7" s="111" t="s">
        <v>3</v>
      </c>
      <c r="M7" s="108" t="s">
        <v>12</v>
      </c>
      <c r="N7" s="109" t="s">
        <v>3</v>
      </c>
      <c r="O7" s="111" t="s">
        <v>12</v>
      </c>
      <c r="P7" s="111" t="s">
        <v>3</v>
      </c>
      <c r="Q7" s="108" t="s">
        <v>12</v>
      </c>
      <c r="R7" s="109" t="s">
        <v>3</v>
      </c>
    </row>
    <row r="8" spans="1:20" s="182" customFormat="1" ht="18" customHeight="1" thickTop="1" thickBot="1" x14ac:dyDescent="0.35">
      <c r="A8" s="197"/>
      <c r="B8" s="198" t="s">
        <v>38</v>
      </c>
      <c r="C8" s="122">
        <v>84610094.180000007</v>
      </c>
      <c r="D8" s="247">
        <f>100/C8*C8</f>
        <v>100</v>
      </c>
      <c r="E8" s="124">
        <v>91134083.540000007</v>
      </c>
      <c r="F8" s="255">
        <f>100/E8*E8</f>
        <v>99.999999999999986</v>
      </c>
      <c r="G8" s="122">
        <v>96960429.530000001</v>
      </c>
      <c r="H8" s="247">
        <f>100/G8*G8</f>
        <v>99.999999999999986</v>
      </c>
      <c r="I8" s="124">
        <v>104087985.8</v>
      </c>
      <c r="J8" s="266">
        <f>100/I8*I8</f>
        <v>99.999999999999986</v>
      </c>
      <c r="K8" s="122">
        <f>SUM(K11:K13)</f>
        <v>123424932.53</v>
      </c>
      <c r="L8" s="266">
        <f>100/K8*K8</f>
        <v>100</v>
      </c>
      <c r="M8" s="122">
        <f>SUM(M11,M12,,M13)</f>
        <v>150068176.85000002</v>
      </c>
      <c r="N8" s="266">
        <f>100/M8*M8</f>
        <v>100</v>
      </c>
      <c r="O8" s="122">
        <f>SUM(O11,O12,,O13)</f>
        <v>166715948.5</v>
      </c>
      <c r="P8" s="126">
        <f>100/O8*O8</f>
        <v>100</v>
      </c>
      <c r="Q8" s="124">
        <f>SUM(C8,E8,G8,I8,K8,M8,O8)</f>
        <v>817001650.93000007</v>
      </c>
      <c r="R8" s="126">
        <f>100/Q8*Q8</f>
        <v>100</v>
      </c>
      <c r="T8" s="199"/>
    </row>
    <row r="9" spans="1:20" s="182" customFormat="1" ht="18" customHeight="1" thickTop="1" thickBot="1" x14ac:dyDescent="0.35">
      <c r="A9" s="424"/>
      <c r="B9" s="217"/>
      <c r="C9" s="127"/>
      <c r="D9" s="248"/>
      <c r="E9" s="127"/>
      <c r="F9" s="248"/>
      <c r="G9" s="127"/>
      <c r="H9" s="248"/>
      <c r="I9" s="127"/>
      <c r="J9" s="251"/>
      <c r="K9" s="127"/>
      <c r="L9" s="251"/>
      <c r="M9" s="127"/>
      <c r="N9" s="251"/>
      <c r="O9" s="127"/>
      <c r="P9" s="251"/>
      <c r="Q9" s="127"/>
      <c r="R9" s="251"/>
      <c r="T9" s="199"/>
    </row>
    <row r="10" spans="1:20" s="203" customFormat="1" ht="18" customHeight="1" thickTop="1" x14ac:dyDescent="0.3">
      <c r="A10" s="425"/>
      <c r="B10" s="426" t="s">
        <v>0</v>
      </c>
      <c r="C10" s="132"/>
      <c r="D10" s="249"/>
      <c r="E10" s="134"/>
      <c r="F10" s="252"/>
      <c r="G10" s="132"/>
      <c r="H10" s="249"/>
      <c r="I10" s="134"/>
      <c r="J10" s="427"/>
      <c r="K10" s="132"/>
      <c r="L10" s="427"/>
      <c r="M10" s="134"/>
      <c r="N10" s="427"/>
      <c r="O10" s="132"/>
      <c r="P10" s="428"/>
      <c r="Q10" s="134"/>
      <c r="R10" s="427"/>
      <c r="T10" s="192"/>
    </row>
    <row r="11" spans="1:20" s="182" customFormat="1" ht="18" customHeight="1" x14ac:dyDescent="0.3">
      <c r="A11" s="344" t="s">
        <v>14</v>
      </c>
      <c r="B11" s="367" t="s">
        <v>4</v>
      </c>
      <c r="C11" s="127">
        <v>62518707.18</v>
      </c>
      <c r="D11" s="248">
        <f>100/C8*C11</f>
        <v>73.890364720546629</v>
      </c>
      <c r="E11" s="141">
        <v>65555037.539999999</v>
      </c>
      <c r="F11" s="253">
        <f>100/E8*E11</f>
        <v>71.932514152322582</v>
      </c>
      <c r="G11" s="127">
        <v>73236660.849999994</v>
      </c>
      <c r="H11" s="248">
        <f>100/G8*G11</f>
        <v>75.532525180635915</v>
      </c>
      <c r="I11" s="141">
        <v>75534068.200000003</v>
      </c>
      <c r="J11" s="371">
        <f>100/I8*I11</f>
        <v>72.567518354265246</v>
      </c>
      <c r="K11" s="127">
        <v>87628527</v>
      </c>
      <c r="L11" s="371">
        <f>100/K8*K11</f>
        <v>70.997427508174468</v>
      </c>
      <c r="M11" s="141">
        <f>SUM(M22)</f>
        <v>104560573.60000001</v>
      </c>
      <c r="N11" s="371">
        <f>100/M8*M11</f>
        <v>69.675380746787553</v>
      </c>
      <c r="O11" s="127">
        <f>SUM(O22)</f>
        <v>107558245</v>
      </c>
      <c r="P11" s="251">
        <f>100/O8*O11</f>
        <v>64.515870237813516</v>
      </c>
      <c r="Q11" s="141">
        <f t="shared" ref="Q11:Q50" si="0">SUM(C11,E11,G11,I11,K11,M11,O11)</f>
        <v>576591819.37</v>
      </c>
      <c r="R11" s="371">
        <f>100/Q8*Q11</f>
        <v>70.574131485984211</v>
      </c>
      <c r="T11" s="199"/>
    </row>
    <row r="12" spans="1:20" s="182" customFormat="1" ht="18" customHeight="1" x14ac:dyDescent="0.3">
      <c r="A12" s="344" t="s">
        <v>15</v>
      </c>
      <c r="B12" s="367" t="s">
        <v>5</v>
      </c>
      <c r="C12" s="127">
        <v>21728847</v>
      </c>
      <c r="D12" s="248">
        <f>100/C8*C12</f>
        <v>25.681152125624546</v>
      </c>
      <c r="E12" s="141">
        <v>25189098</v>
      </c>
      <c r="F12" s="253">
        <f>100/E8*E12</f>
        <v>27.63960202545314</v>
      </c>
      <c r="G12" s="127">
        <v>23282963.93</v>
      </c>
      <c r="H12" s="248">
        <f>100/G8*G12</f>
        <v>24.012851472358776</v>
      </c>
      <c r="I12" s="141">
        <v>28043767.600000001</v>
      </c>
      <c r="J12" s="371">
        <f>100/I8*I12</f>
        <v>26.94236744467775</v>
      </c>
      <c r="K12" s="127">
        <v>35490156.530000001</v>
      </c>
      <c r="L12" s="371">
        <f>100/K8*K12</f>
        <v>28.754446773850713</v>
      </c>
      <c r="M12" s="141">
        <f>SUM(M34)</f>
        <v>44972641.25</v>
      </c>
      <c r="N12" s="371">
        <f>100/M8*M12</f>
        <v>29.968139944121667</v>
      </c>
      <c r="O12" s="127">
        <f>SUM(O34)</f>
        <v>58841882.5</v>
      </c>
      <c r="P12" s="251">
        <f>100/O8*O12</f>
        <v>35.294693176879839</v>
      </c>
      <c r="Q12" s="141">
        <f t="shared" si="0"/>
        <v>237549356.81</v>
      </c>
      <c r="R12" s="371">
        <f>100/Q8*Q12</f>
        <v>29.075749913062662</v>
      </c>
      <c r="T12" s="199"/>
    </row>
    <row r="13" spans="1:20" s="182" customFormat="1" ht="18" customHeight="1" thickBot="1" x14ac:dyDescent="0.35">
      <c r="A13" s="429" t="s">
        <v>16</v>
      </c>
      <c r="B13" s="375" t="s">
        <v>11</v>
      </c>
      <c r="C13" s="95">
        <v>362540</v>
      </c>
      <c r="D13" s="250">
        <f>100/C8*C13</f>
        <v>0.42848315382882129</v>
      </c>
      <c r="E13" s="146">
        <v>389948</v>
      </c>
      <c r="F13" s="254">
        <f>100/E8*E13</f>
        <v>0.42788382222425753</v>
      </c>
      <c r="G13" s="95">
        <v>440804.75</v>
      </c>
      <c r="H13" s="250">
        <f>100/G8*G13</f>
        <v>0.45462334700529866</v>
      </c>
      <c r="I13" s="146">
        <v>510150</v>
      </c>
      <c r="J13" s="430">
        <f>100/I8*I13</f>
        <v>0.49011420105700609</v>
      </c>
      <c r="K13" s="95">
        <v>306249</v>
      </c>
      <c r="L13" s="430">
        <f>100/K8*K13</f>
        <v>0.24812571797482028</v>
      </c>
      <c r="M13" s="146">
        <f>SUM(M50)</f>
        <v>534962</v>
      </c>
      <c r="N13" s="430">
        <f>100/M8*M13</f>
        <v>0.35647930909077341</v>
      </c>
      <c r="O13" s="95">
        <f>SUM(O50)</f>
        <v>315821</v>
      </c>
      <c r="P13" s="239">
        <f>100/O8*O13</f>
        <v>0.18943658530665411</v>
      </c>
      <c r="Q13" s="146">
        <f t="shared" si="0"/>
        <v>2860474.75</v>
      </c>
      <c r="R13" s="430">
        <f>100/Q8*Q13</f>
        <v>0.35011860095311886</v>
      </c>
      <c r="T13" s="199"/>
    </row>
    <row r="14" spans="1:20" s="182" customFormat="1" ht="18" customHeight="1" thickTop="1" thickBot="1" x14ac:dyDescent="0.35">
      <c r="A14" s="424"/>
      <c r="B14" s="217"/>
      <c r="C14" s="127"/>
      <c r="D14" s="251"/>
      <c r="E14" s="127"/>
      <c r="F14" s="251"/>
      <c r="G14" s="127"/>
      <c r="H14" s="251"/>
      <c r="I14" s="127"/>
      <c r="J14" s="251"/>
      <c r="K14" s="127"/>
      <c r="L14" s="251"/>
      <c r="M14" s="127"/>
      <c r="N14" s="251"/>
      <c r="O14" s="127"/>
      <c r="P14" s="251"/>
      <c r="Q14" s="127"/>
      <c r="R14" s="251"/>
      <c r="T14" s="199"/>
    </row>
    <row r="15" spans="1:20" s="203" customFormat="1" ht="18" customHeight="1" thickTop="1" x14ac:dyDescent="0.3">
      <c r="A15" s="431"/>
      <c r="B15" s="432" t="s">
        <v>0</v>
      </c>
      <c r="C15" s="134"/>
      <c r="D15" s="252"/>
      <c r="E15" s="132"/>
      <c r="F15" s="249"/>
      <c r="G15" s="134"/>
      <c r="H15" s="252"/>
      <c r="I15" s="132"/>
      <c r="J15" s="428"/>
      <c r="K15" s="134"/>
      <c r="L15" s="427"/>
      <c r="M15" s="132"/>
      <c r="N15" s="428"/>
      <c r="O15" s="134"/>
      <c r="P15" s="427"/>
      <c r="Q15" s="132"/>
      <c r="R15" s="427"/>
      <c r="T15" s="192"/>
    </row>
    <row r="16" spans="1:20" s="182" customFormat="1" ht="18" customHeight="1" x14ac:dyDescent="0.3">
      <c r="A16" s="373" t="s">
        <v>32</v>
      </c>
      <c r="B16" s="217" t="s">
        <v>6</v>
      </c>
      <c r="C16" s="141">
        <v>42834844</v>
      </c>
      <c r="D16" s="253">
        <f>100/C8*C16</f>
        <v>50.626162770688929</v>
      </c>
      <c r="E16" s="127">
        <v>42219949.560000002</v>
      </c>
      <c r="F16" s="248">
        <f>100/E8*E16</f>
        <v>46.327288232913517</v>
      </c>
      <c r="G16" s="141">
        <v>47047479.100000001</v>
      </c>
      <c r="H16" s="253">
        <f>100/G8*G16</f>
        <v>48.522350125773002</v>
      </c>
      <c r="I16" s="127">
        <v>49521994.600000001</v>
      </c>
      <c r="J16" s="251">
        <f>100/I8*I16</f>
        <v>47.577051490989653</v>
      </c>
      <c r="K16" s="141">
        <v>62489087.030000001</v>
      </c>
      <c r="L16" s="371">
        <f>100/K8*K16</f>
        <v>50.629225189012146</v>
      </c>
      <c r="M16" s="127">
        <f>SUM(M24,M25,M36)</f>
        <v>72919934</v>
      </c>
      <c r="N16" s="251">
        <f>100/M8*M16</f>
        <v>48.591204031809355</v>
      </c>
      <c r="O16" s="141">
        <f>SUM(O24,O25,O36,O43)</f>
        <v>72151188</v>
      </c>
      <c r="P16" s="371">
        <f>100/O8*O16</f>
        <v>43.277915909766726</v>
      </c>
      <c r="Q16" s="127">
        <f t="shared" si="0"/>
        <v>389184476.28999996</v>
      </c>
      <c r="R16" s="371">
        <f>100/Q8*Q16</f>
        <v>47.635702552986018</v>
      </c>
      <c r="T16" s="199"/>
    </row>
    <row r="17" spans="1:23" s="182" customFormat="1" ht="18" customHeight="1" x14ac:dyDescent="0.3">
      <c r="A17" s="373" t="s">
        <v>32</v>
      </c>
      <c r="B17" s="217" t="s">
        <v>7</v>
      </c>
      <c r="C17" s="141">
        <v>18560567</v>
      </c>
      <c r="D17" s="253">
        <f>100/C8*C17</f>
        <v>21.93658709386866</v>
      </c>
      <c r="E17" s="127">
        <v>24372161.600000001</v>
      </c>
      <c r="F17" s="248">
        <f>100/E8*E17</f>
        <v>26.743190531238206</v>
      </c>
      <c r="G17" s="141">
        <v>25864582.699999999</v>
      </c>
      <c r="H17" s="253">
        <f>100/G8*G17</f>
        <v>26.675400289968163</v>
      </c>
      <c r="I17" s="127">
        <v>23656569</v>
      </c>
      <c r="J17" s="251">
        <f>100/I8*I17</f>
        <v>22.727473125913825</v>
      </c>
      <c r="K17" s="141">
        <v>27232388.5</v>
      </c>
      <c r="L17" s="371">
        <f>100/K8*K17</f>
        <v>22.063928204603897</v>
      </c>
      <c r="M17" s="127">
        <f>SUM(M26,M27,M37)</f>
        <v>34933480.399999999</v>
      </c>
      <c r="N17" s="251">
        <f>100/M8*M17</f>
        <v>23.27840661042854</v>
      </c>
      <c r="O17" s="141">
        <f>SUM(O26,O27,O37,O45)</f>
        <v>40236815</v>
      </c>
      <c r="P17" s="371">
        <f>100/O8*O17</f>
        <v>24.134952511756847</v>
      </c>
      <c r="Q17" s="127">
        <f t="shared" si="0"/>
        <v>194856564.19999999</v>
      </c>
      <c r="R17" s="371">
        <f>100/Q8*Q17</f>
        <v>23.850204461422209</v>
      </c>
      <c r="T17" s="199"/>
    </row>
    <row r="18" spans="1:23" s="182" customFormat="1" ht="18" customHeight="1" x14ac:dyDescent="0.3">
      <c r="A18" s="373" t="s">
        <v>32</v>
      </c>
      <c r="B18" s="217" t="s">
        <v>8</v>
      </c>
      <c r="C18" s="141">
        <v>11205056</v>
      </c>
      <c r="D18" s="253">
        <f>100/C8*C18</f>
        <v>13.243166915950122</v>
      </c>
      <c r="E18" s="127">
        <v>12456214</v>
      </c>
      <c r="F18" s="248">
        <f>100/E8*E18</f>
        <v>13.668008187664272</v>
      </c>
      <c r="G18" s="141">
        <v>10807544</v>
      </c>
      <c r="H18" s="253">
        <f>100/G8*G18</f>
        <v>11.146345011452425</v>
      </c>
      <c r="I18" s="127">
        <v>15623184.6</v>
      </c>
      <c r="J18" s="251">
        <f>100/I8*I18</f>
        <v>15.009594507880273</v>
      </c>
      <c r="K18" s="141">
        <f>SUM(K28,K38:K40)</f>
        <v>18340754</v>
      </c>
      <c r="L18" s="371">
        <f>100/K8*K18</f>
        <v>14.859845271166785</v>
      </c>
      <c r="M18" s="127">
        <f>SUM(M28,M38,M39,M40)</f>
        <v>22653081</v>
      </c>
      <c r="N18" s="251">
        <f>100/M8*M18</f>
        <v>15.095193048585369</v>
      </c>
      <c r="O18" s="141">
        <f>SUM(O28,O38,O39,O40,O44,O46)</f>
        <v>25952433</v>
      </c>
      <c r="P18" s="371">
        <f>100/O8*O18</f>
        <v>15.566856820539879</v>
      </c>
      <c r="Q18" s="127">
        <f t="shared" si="0"/>
        <v>117038266.59999999</v>
      </c>
      <c r="R18" s="371">
        <f>100/Q8*Q18</f>
        <v>14.325340281353693</v>
      </c>
      <c r="T18" s="199"/>
    </row>
    <row r="19" spans="1:23" s="182" customFormat="1" ht="18" customHeight="1" x14ac:dyDescent="0.3">
      <c r="A19" s="373" t="s">
        <v>32</v>
      </c>
      <c r="B19" s="217" t="s">
        <v>9</v>
      </c>
      <c r="C19" s="141">
        <v>3485374</v>
      </c>
      <c r="D19" s="253">
        <f>100/C8*C19</f>
        <v>4.1193359182241247</v>
      </c>
      <c r="E19" s="127">
        <v>3455468</v>
      </c>
      <c r="F19" s="248">
        <f>100/E8*E19</f>
        <v>3.7916308210674519</v>
      </c>
      <c r="G19" s="141">
        <v>3061376</v>
      </c>
      <c r="H19" s="253">
        <f>100/G8*G19</f>
        <v>3.1573457490231065</v>
      </c>
      <c r="I19" s="127">
        <v>4791001</v>
      </c>
      <c r="J19" s="251">
        <f>100/I8*I19</f>
        <v>4.6028376504524502</v>
      </c>
      <c r="K19" s="141">
        <v>7333388</v>
      </c>
      <c r="L19" s="371">
        <f>100/K8*K19</f>
        <v>5.9415774833156396</v>
      </c>
      <c r="M19" s="127">
        <f>SUM(M29,M41)</f>
        <v>10173874.25</v>
      </c>
      <c r="N19" s="251">
        <f>100/M8*M19</f>
        <v>6.7795014663030466</v>
      </c>
      <c r="O19" s="141">
        <f>SUM(O29,O41,O47)</f>
        <v>17100038.5</v>
      </c>
      <c r="P19" s="371">
        <f>100/O8*O19</f>
        <v>10.25699020031068</v>
      </c>
      <c r="Q19" s="127">
        <f t="shared" si="0"/>
        <v>49400519.75</v>
      </c>
      <c r="R19" s="371">
        <f>100/Q8*Q19</f>
        <v>6.0465630263741765</v>
      </c>
      <c r="T19" s="199"/>
    </row>
    <row r="20" spans="1:23" s="182" customFormat="1" ht="18" customHeight="1" thickBot="1" x14ac:dyDescent="0.35">
      <c r="A20" s="374" t="s">
        <v>32</v>
      </c>
      <c r="B20" s="414" t="s">
        <v>10</v>
      </c>
      <c r="C20" s="146">
        <v>8524253.1799999997</v>
      </c>
      <c r="D20" s="254">
        <f>100/C8*C20</f>
        <v>10.074747301268161</v>
      </c>
      <c r="E20" s="95">
        <v>8630290.3800000008</v>
      </c>
      <c r="F20" s="250">
        <f>100/E8*E20</f>
        <v>9.469882227116539</v>
      </c>
      <c r="G20" s="146">
        <v>10179447.300000001</v>
      </c>
      <c r="H20" s="254">
        <f>100/G8*G20</f>
        <v>10.498558380303413</v>
      </c>
      <c r="I20" s="95">
        <v>10495236.6</v>
      </c>
      <c r="J20" s="239">
        <f>100/I8*I20</f>
        <v>10.083043224763793</v>
      </c>
      <c r="K20" s="146">
        <v>8029315</v>
      </c>
      <c r="L20" s="430">
        <f>100/K8*K20</f>
        <v>6.5054238519015382</v>
      </c>
      <c r="M20" s="95">
        <f>SUM(M30,M31,M32,M42,M50,)</f>
        <v>9387807.1999999993</v>
      </c>
      <c r="N20" s="239">
        <f>100/M8*M20</f>
        <v>6.2556948428736767</v>
      </c>
      <c r="O20" s="146">
        <f>SUM(O30,O31,O32,O42,O50,O48)</f>
        <v>11275474</v>
      </c>
      <c r="P20" s="430">
        <f>100/O8*O20</f>
        <v>6.7632845576258713</v>
      </c>
      <c r="Q20" s="95">
        <f t="shared" si="0"/>
        <v>66521823.659999996</v>
      </c>
      <c r="R20" s="430">
        <f>100/Q8*Q20</f>
        <v>8.1421896252324117</v>
      </c>
      <c r="T20" s="199"/>
    </row>
    <row r="21" spans="1:23" s="182" customFormat="1" ht="18" customHeight="1" thickTop="1" thickBot="1" x14ac:dyDescent="0.35">
      <c r="A21" s="424"/>
      <c r="B21" s="217"/>
      <c r="C21" s="127"/>
      <c r="D21" s="251"/>
      <c r="E21" s="127"/>
      <c r="F21" s="251"/>
      <c r="G21" s="127"/>
      <c r="H21" s="251"/>
      <c r="I21" s="127"/>
      <c r="J21" s="251"/>
      <c r="K21" s="127"/>
      <c r="L21" s="251"/>
      <c r="M21" s="127"/>
      <c r="N21" s="251"/>
      <c r="O21" s="127"/>
      <c r="P21" s="251"/>
      <c r="Q21" s="127"/>
      <c r="R21" s="251"/>
      <c r="T21" s="199"/>
    </row>
    <row r="22" spans="1:23" s="182" customFormat="1" ht="18" customHeight="1" thickTop="1" x14ac:dyDescent="0.3">
      <c r="A22" s="425" t="s">
        <v>14</v>
      </c>
      <c r="B22" s="433" t="s">
        <v>30</v>
      </c>
      <c r="C22" s="132">
        <f>C11</f>
        <v>62518707.18</v>
      </c>
      <c r="D22" s="249">
        <f>100/C11*C22</f>
        <v>100</v>
      </c>
      <c r="E22" s="134">
        <f>E11</f>
        <v>65555037.539999999</v>
      </c>
      <c r="F22" s="252">
        <f>100/E11*E22</f>
        <v>100</v>
      </c>
      <c r="G22" s="132">
        <f>G11</f>
        <v>73236660.849999994</v>
      </c>
      <c r="H22" s="249">
        <f>100/G11*G22</f>
        <v>100</v>
      </c>
      <c r="I22" s="134">
        <f>I11</f>
        <v>75534068.200000003</v>
      </c>
      <c r="J22" s="427">
        <f>100/I11*I22</f>
        <v>100</v>
      </c>
      <c r="K22" s="132">
        <v>87628527</v>
      </c>
      <c r="L22" s="427">
        <f>100/K11*K22</f>
        <v>100.00000000000001</v>
      </c>
      <c r="M22" s="134">
        <f>SUM(M24,M25,M26,M27,M28,M29,M30,M31,M32)</f>
        <v>104560573.60000001</v>
      </c>
      <c r="N22" s="427">
        <f>100/M11*M22</f>
        <v>100.00000000000001</v>
      </c>
      <c r="O22" s="132">
        <f>SUM(O24,O25,O26,O27,O28,O29,O30,O31,O32)</f>
        <v>107558245</v>
      </c>
      <c r="P22" s="428">
        <f>100/O11*O22</f>
        <v>100</v>
      </c>
      <c r="Q22" s="134">
        <f t="shared" si="0"/>
        <v>576591819.37</v>
      </c>
      <c r="R22" s="427">
        <f>100/Q11*Q22</f>
        <v>100</v>
      </c>
      <c r="T22" s="199"/>
    </row>
    <row r="23" spans="1:23" s="215" customFormat="1" ht="18" customHeight="1" x14ac:dyDescent="0.3">
      <c r="A23" s="434"/>
      <c r="B23" s="423" t="s">
        <v>0</v>
      </c>
      <c r="C23" s="149"/>
      <c r="D23" s="248"/>
      <c r="E23" s="150"/>
      <c r="F23" s="256"/>
      <c r="G23" s="149"/>
      <c r="H23" s="435"/>
      <c r="I23" s="150"/>
      <c r="J23" s="436"/>
      <c r="K23" s="149"/>
      <c r="L23" s="436"/>
      <c r="M23" s="150"/>
      <c r="N23" s="436"/>
      <c r="O23" s="149"/>
      <c r="P23" s="437"/>
      <c r="Q23" s="141"/>
      <c r="R23" s="436"/>
      <c r="T23" s="216"/>
    </row>
    <row r="24" spans="1:23" s="182" customFormat="1" ht="18" customHeight="1" x14ac:dyDescent="0.3">
      <c r="A24" s="344" t="s">
        <v>17</v>
      </c>
      <c r="B24" s="367" t="s">
        <v>6</v>
      </c>
      <c r="C24" s="127">
        <v>40402170</v>
      </c>
      <c r="D24" s="248">
        <f>100/C11*C24</f>
        <v>64.624129036572313</v>
      </c>
      <c r="E24" s="141">
        <v>37509471</v>
      </c>
      <c r="F24" s="253">
        <f>100/E11*E24</f>
        <v>57.218289253686542</v>
      </c>
      <c r="G24" s="127">
        <v>39215524</v>
      </c>
      <c r="H24" s="248">
        <f>100/G11*G24</f>
        <v>53.546302555108916</v>
      </c>
      <c r="I24" s="141">
        <v>40845850.600000001</v>
      </c>
      <c r="J24" s="371">
        <f>100/I11*I24</f>
        <v>54.076063388837831</v>
      </c>
      <c r="K24" s="127">
        <v>50191596</v>
      </c>
      <c r="L24" s="371">
        <f>100/K11*K24</f>
        <v>57.277689946790964</v>
      </c>
      <c r="M24" s="141">
        <v>56981103</v>
      </c>
      <c r="N24" s="371">
        <f>100/M11*M24</f>
        <v>54.495782720151411</v>
      </c>
      <c r="O24" s="127">
        <f>56309419</f>
        <v>56309419</v>
      </c>
      <c r="P24" s="251">
        <f>100/O11*O24</f>
        <v>52.352489574369685</v>
      </c>
      <c r="Q24" s="141">
        <f t="shared" si="0"/>
        <v>321455133.60000002</v>
      </c>
      <c r="R24" s="371">
        <f>100/Q11*Q24</f>
        <v>55.750900862802858</v>
      </c>
      <c r="T24" s="217"/>
    </row>
    <row r="25" spans="1:23" s="182" customFormat="1" ht="18" customHeight="1" x14ac:dyDescent="0.3">
      <c r="A25" s="344" t="s">
        <v>18</v>
      </c>
      <c r="B25" s="367" t="s">
        <v>156</v>
      </c>
      <c r="C25" s="127">
        <v>0</v>
      </c>
      <c r="D25" s="248">
        <f>100/C11*C25</f>
        <v>0</v>
      </c>
      <c r="E25" s="141">
        <v>3856726.56</v>
      </c>
      <c r="F25" s="253">
        <f>100/E11*E25</f>
        <v>5.8831886987277286</v>
      </c>
      <c r="G25" s="127">
        <v>5385435</v>
      </c>
      <c r="H25" s="248">
        <f>100/G11*G25</f>
        <v>7.3534687921261233</v>
      </c>
      <c r="I25" s="141">
        <v>5179663</v>
      </c>
      <c r="J25" s="371">
        <f>100/I11*I25</f>
        <v>6.857386505762177</v>
      </c>
      <c r="K25" s="127">
        <v>6097966</v>
      </c>
      <c r="L25" s="371">
        <f>100/K11*K25</f>
        <v>6.9588822370596288</v>
      </c>
      <c r="M25" s="141">
        <v>7365062</v>
      </c>
      <c r="N25" s="371">
        <f>100/M11*M25</f>
        <v>7.0438232561493903</v>
      </c>
      <c r="O25" s="127">
        <v>8965435</v>
      </c>
      <c r="P25" s="251">
        <f>100/O11*O25</f>
        <v>8.3354232862390045</v>
      </c>
      <c r="Q25" s="141">
        <f t="shared" si="0"/>
        <v>36850287.560000002</v>
      </c>
      <c r="R25" s="371">
        <f>100/Q11*Q25</f>
        <v>6.3910527902153786</v>
      </c>
      <c r="T25" s="217"/>
    </row>
    <row r="26" spans="1:23" s="182" customFormat="1" ht="18" customHeight="1" x14ac:dyDescent="0.3">
      <c r="A26" s="344" t="s">
        <v>19</v>
      </c>
      <c r="B26" s="367" t="s">
        <v>157</v>
      </c>
      <c r="C26" s="127">
        <v>12357199</v>
      </c>
      <c r="D26" s="248">
        <f>100/C11*C26</f>
        <v>19.765602261131082</v>
      </c>
      <c r="E26" s="141">
        <v>14514255.6</v>
      </c>
      <c r="F26" s="253">
        <f>100/E11*E26</f>
        <v>22.140564851547484</v>
      </c>
      <c r="G26" s="127">
        <v>17031301</v>
      </c>
      <c r="H26" s="248">
        <f>100/G11*G26</f>
        <v>23.255157734297494</v>
      </c>
      <c r="I26" s="141">
        <v>14203719</v>
      </c>
      <c r="J26" s="371">
        <f>100/I11*I26</f>
        <v>18.804387660401428</v>
      </c>
      <c r="K26" s="127">
        <v>16098558</v>
      </c>
      <c r="L26" s="371">
        <f>100/K11*K26</f>
        <v>18.371366666930282</v>
      </c>
      <c r="M26" s="141">
        <v>23072345.399999999</v>
      </c>
      <c r="N26" s="371">
        <f>100/M11*M26</f>
        <v>22.066008826868178</v>
      </c>
      <c r="O26" s="127">
        <v>24553332</v>
      </c>
      <c r="P26" s="251">
        <f>100/O11*O26</f>
        <v>22.827940340603362</v>
      </c>
      <c r="Q26" s="141">
        <f t="shared" si="0"/>
        <v>121830710</v>
      </c>
      <c r="R26" s="371">
        <f>100/Q11*Q26</f>
        <v>21.129455172138162</v>
      </c>
      <c r="T26" s="217"/>
    </row>
    <row r="27" spans="1:23" s="182" customFormat="1" ht="18" customHeight="1" x14ac:dyDescent="0.3">
      <c r="A27" s="344" t="s">
        <v>40</v>
      </c>
      <c r="B27" s="367" t="s">
        <v>158</v>
      </c>
      <c r="C27" s="127">
        <v>0</v>
      </c>
      <c r="D27" s="248">
        <v>0</v>
      </c>
      <c r="E27" s="141">
        <v>0</v>
      </c>
      <c r="F27" s="253">
        <v>0</v>
      </c>
      <c r="G27" s="127">
        <v>1091266</v>
      </c>
      <c r="H27" s="248">
        <f>100/G11*G27</f>
        <v>1.4900542806492523</v>
      </c>
      <c r="I27" s="141">
        <v>3115537</v>
      </c>
      <c r="J27" s="371">
        <f>100/I11*I27</f>
        <v>4.1246778761480769</v>
      </c>
      <c r="K27" s="127">
        <v>5168454</v>
      </c>
      <c r="L27" s="371">
        <f>100/K11*K27</f>
        <v>5.8981409102083848</v>
      </c>
      <c r="M27" s="141">
        <v>5037271</v>
      </c>
      <c r="N27" s="371">
        <f>100/M11*M27</f>
        <v>4.8175625157435062</v>
      </c>
      <c r="O27" s="127">
        <v>5491827</v>
      </c>
      <c r="P27" s="251">
        <f>100/O11*O27</f>
        <v>5.1059098258808522</v>
      </c>
      <c r="Q27" s="141">
        <f t="shared" si="0"/>
        <v>19904355</v>
      </c>
      <c r="R27" s="371">
        <f>100/Q11*Q27</f>
        <v>3.4520703088968627</v>
      </c>
      <c r="T27" s="217"/>
    </row>
    <row r="28" spans="1:23" s="182" customFormat="1" ht="18" customHeight="1" x14ac:dyDescent="0.3">
      <c r="A28" s="344" t="s">
        <v>20</v>
      </c>
      <c r="B28" s="367" t="s">
        <v>8</v>
      </c>
      <c r="C28" s="127">
        <v>2648952</v>
      </c>
      <c r="D28" s="248">
        <f>100/C11*C28</f>
        <v>4.2370549863951936</v>
      </c>
      <c r="E28" s="141">
        <v>2157095</v>
      </c>
      <c r="F28" s="253">
        <f>100/E11*E28</f>
        <v>3.2905098996912265</v>
      </c>
      <c r="G28" s="127">
        <v>2343180</v>
      </c>
      <c r="H28" s="248">
        <f>100/G11*G28</f>
        <v>3.1994631825161921</v>
      </c>
      <c r="I28" s="141">
        <v>3170652</v>
      </c>
      <c r="J28" s="371">
        <f>100/I11*I28</f>
        <v>4.1976449508911786</v>
      </c>
      <c r="K28" s="127">
        <v>3405931</v>
      </c>
      <c r="L28" s="371">
        <f>100/K11*K28</f>
        <v>3.8867833530968747</v>
      </c>
      <c r="M28" s="141">
        <v>4398594</v>
      </c>
      <c r="N28" s="371">
        <f>100/M11*M28</f>
        <v>4.2067424159578257</v>
      </c>
      <c r="O28" s="127">
        <v>3671498</v>
      </c>
      <c r="P28" s="251">
        <f>100/O11*O28</f>
        <v>3.4134974961705633</v>
      </c>
      <c r="Q28" s="141">
        <f t="shared" si="0"/>
        <v>21795902</v>
      </c>
      <c r="R28" s="371">
        <f>100/Q11*Q28</f>
        <v>3.7801268189713131</v>
      </c>
      <c r="T28" s="217"/>
      <c r="W28" s="199"/>
    </row>
    <row r="29" spans="1:23" s="182" customFormat="1" ht="18" customHeight="1" x14ac:dyDescent="0.3">
      <c r="A29" s="344" t="s">
        <v>21</v>
      </c>
      <c r="B29" s="367" t="s">
        <v>9</v>
      </c>
      <c r="C29" s="127">
        <v>346647</v>
      </c>
      <c r="D29" s="248">
        <f>100/C11*C29</f>
        <v>0.55446923910623325</v>
      </c>
      <c r="E29" s="141">
        <v>472461</v>
      </c>
      <c r="F29" s="253">
        <f>100/E11*E29</f>
        <v>0.72070891533197035</v>
      </c>
      <c r="G29" s="127">
        <v>279449</v>
      </c>
      <c r="H29" s="248">
        <f>100/G11*G29</f>
        <v>0.38156982685537066</v>
      </c>
      <c r="I29" s="141">
        <v>387552</v>
      </c>
      <c r="J29" s="371">
        <f>100/I11*I29</f>
        <v>0.51308238684276242</v>
      </c>
      <c r="K29" s="127">
        <v>572963</v>
      </c>
      <c r="L29" s="371">
        <f>100/K11*K29</f>
        <v>0.65385442345732925</v>
      </c>
      <c r="M29" s="141">
        <v>1914254</v>
      </c>
      <c r="N29" s="371">
        <f>100/M11*M29</f>
        <v>1.8307608060023115</v>
      </c>
      <c r="O29" s="127">
        <v>2322660</v>
      </c>
      <c r="P29" s="251">
        <f>100/O11*O29</f>
        <v>2.1594439366317291</v>
      </c>
      <c r="Q29" s="141">
        <f t="shared" si="0"/>
        <v>6295986</v>
      </c>
      <c r="R29" s="371">
        <f>100/Q11*Q29</f>
        <v>1.0919312047956502</v>
      </c>
      <c r="T29" s="217"/>
    </row>
    <row r="30" spans="1:23" s="182" customFormat="1" ht="18" customHeight="1" x14ac:dyDescent="0.3">
      <c r="A30" s="344" t="s">
        <v>22</v>
      </c>
      <c r="B30" s="367" t="s">
        <v>10</v>
      </c>
      <c r="C30" s="127">
        <v>6763739.1799999997</v>
      </c>
      <c r="D30" s="248">
        <f>100/C11*C30</f>
        <v>10.818744476795176</v>
      </c>
      <c r="E30" s="141">
        <v>7045028.3799999999</v>
      </c>
      <c r="F30" s="253">
        <f>100/E11*E30</f>
        <v>10.746738381015044</v>
      </c>
      <c r="G30" s="127">
        <v>7890505.5499999998</v>
      </c>
      <c r="H30" s="248">
        <f>100/G11*G30</f>
        <v>10.773983218815745</v>
      </c>
      <c r="I30" s="141">
        <v>6517476.5999999996</v>
      </c>
      <c r="J30" s="371">
        <f>100/I11*I30</f>
        <v>8.6285258497436512</v>
      </c>
      <c r="K30" s="127">
        <v>4095954</v>
      </c>
      <c r="L30" s="371">
        <f>100/K11*K30</f>
        <v>4.6742244109615125</v>
      </c>
      <c r="M30" s="141">
        <v>5791944.2000000002</v>
      </c>
      <c r="N30" s="371">
        <f>100/M11*M30</f>
        <v>5.5393194591273742</v>
      </c>
      <c r="O30" s="127">
        <f>4016924+2227150</f>
        <v>6244074</v>
      </c>
      <c r="P30" s="251">
        <f>100/O11*O30</f>
        <v>5.8052955401048054</v>
      </c>
      <c r="Q30" s="141">
        <f t="shared" si="0"/>
        <v>44348721.910000004</v>
      </c>
      <c r="R30" s="371">
        <f>100/Q11*Q30</f>
        <v>7.6915281174916137</v>
      </c>
      <c r="T30" s="217"/>
    </row>
    <row r="31" spans="1:23" s="182" customFormat="1" ht="18" customHeight="1" x14ac:dyDescent="0.3">
      <c r="A31" s="344" t="s">
        <v>163</v>
      </c>
      <c r="B31" s="367" t="s">
        <v>164</v>
      </c>
      <c r="C31" s="127">
        <v>0</v>
      </c>
      <c r="D31" s="248">
        <v>0</v>
      </c>
      <c r="E31" s="141">
        <v>0</v>
      </c>
      <c r="F31" s="253">
        <v>0</v>
      </c>
      <c r="G31" s="127">
        <v>0</v>
      </c>
      <c r="H31" s="248">
        <v>0</v>
      </c>
      <c r="I31" s="141">
        <v>0</v>
      </c>
      <c r="J31" s="371">
        <v>0</v>
      </c>
      <c r="K31" s="127">
        <v>1997104.5</v>
      </c>
      <c r="L31" s="371">
        <f>100/K11*K31</f>
        <v>2.279057480904592</v>
      </c>
      <c r="M31" s="141">
        <v>0</v>
      </c>
      <c r="N31" s="371">
        <f>100/M11*M31</f>
        <v>0</v>
      </c>
      <c r="O31" s="127">
        <v>0</v>
      </c>
      <c r="P31" s="251">
        <v>0</v>
      </c>
      <c r="Q31" s="141">
        <f t="shared" si="0"/>
        <v>1997104.5</v>
      </c>
      <c r="R31" s="371">
        <f>100/Q11*Q31</f>
        <v>0.34636365499983873</v>
      </c>
      <c r="T31" s="217"/>
    </row>
    <row r="32" spans="1:23" s="182" customFormat="1" ht="18" customHeight="1" thickBot="1" x14ac:dyDescent="0.35">
      <c r="A32" s="429" t="s">
        <v>160</v>
      </c>
      <c r="B32" s="375" t="s">
        <v>161</v>
      </c>
      <c r="C32" s="95">
        <v>0</v>
      </c>
      <c r="D32" s="250">
        <f>100/C12*C32</f>
        <v>0</v>
      </c>
      <c r="E32" s="146">
        <v>0</v>
      </c>
      <c r="F32" s="254">
        <f>100/E12*E32</f>
        <v>0</v>
      </c>
      <c r="G32" s="95">
        <v>0</v>
      </c>
      <c r="H32" s="250">
        <f>100/G12*G32</f>
        <v>0</v>
      </c>
      <c r="I32" s="146">
        <v>2113618</v>
      </c>
      <c r="J32" s="430">
        <f>100/I11*I32</f>
        <v>2.7982313813728887</v>
      </c>
      <c r="K32" s="95">
        <v>0</v>
      </c>
      <c r="L32" s="430">
        <f>100/K11*K32</f>
        <v>0</v>
      </c>
      <c r="M32" s="146">
        <v>0</v>
      </c>
      <c r="N32" s="430">
        <f>100/M11*M32</f>
        <v>0</v>
      </c>
      <c r="O32" s="95">
        <v>0</v>
      </c>
      <c r="P32" s="239">
        <v>0</v>
      </c>
      <c r="Q32" s="146">
        <f t="shared" si="0"/>
        <v>2113618</v>
      </c>
      <c r="R32" s="430">
        <f>100/Q11*Q32</f>
        <v>0.36657093094199583</v>
      </c>
      <c r="T32" s="217"/>
    </row>
    <row r="33" spans="1:20" s="182" customFormat="1" ht="18" customHeight="1" thickTop="1" thickBot="1" x14ac:dyDescent="0.35">
      <c r="A33" s="424"/>
      <c r="B33" s="217"/>
      <c r="C33" s="127"/>
      <c r="D33" s="251"/>
      <c r="E33" s="127"/>
      <c r="F33" s="251"/>
      <c r="G33" s="127"/>
      <c r="H33" s="251"/>
      <c r="I33" s="127"/>
      <c r="J33" s="251"/>
      <c r="K33" s="127"/>
      <c r="L33" s="251"/>
      <c r="M33" s="127"/>
      <c r="N33" s="251"/>
      <c r="O33" s="127"/>
      <c r="P33" s="251"/>
      <c r="Q33" s="127"/>
      <c r="R33" s="251"/>
      <c r="T33" s="217"/>
    </row>
    <row r="34" spans="1:20" s="182" customFormat="1" ht="18" customHeight="1" thickTop="1" x14ac:dyDescent="0.3">
      <c r="A34" s="425" t="s">
        <v>15</v>
      </c>
      <c r="B34" s="433" t="s">
        <v>34</v>
      </c>
      <c r="C34" s="132">
        <f>C12</f>
        <v>21728847</v>
      </c>
      <c r="D34" s="249">
        <f>100/C12*C34</f>
        <v>100</v>
      </c>
      <c r="E34" s="134">
        <f>E12</f>
        <v>25189098</v>
      </c>
      <c r="F34" s="252">
        <f>100/E12*E34</f>
        <v>100</v>
      </c>
      <c r="G34" s="132">
        <f>G12</f>
        <v>23282963.93</v>
      </c>
      <c r="H34" s="249">
        <f>100/G12*G34</f>
        <v>99.999999999999986</v>
      </c>
      <c r="I34" s="134">
        <f>I12</f>
        <v>28043767.600000001</v>
      </c>
      <c r="J34" s="427">
        <f>100/I12*I34</f>
        <v>100</v>
      </c>
      <c r="K34" s="132">
        <v>35490156.530000001</v>
      </c>
      <c r="L34" s="427">
        <f>100/K12*K34</f>
        <v>100</v>
      </c>
      <c r="M34" s="134">
        <f>SUM(M36,M37,M38,M39,M40,M41,M42)</f>
        <v>44972641.25</v>
      </c>
      <c r="N34" s="427">
        <f>100/M12*M34</f>
        <v>99.999999999999986</v>
      </c>
      <c r="O34" s="132">
        <f>SUM(O36:O48)</f>
        <v>58841882.5</v>
      </c>
      <c r="P34" s="428">
        <f>100/O12*O34</f>
        <v>100</v>
      </c>
      <c r="Q34" s="134">
        <f t="shared" si="0"/>
        <v>237549356.81</v>
      </c>
      <c r="R34" s="427">
        <f>100/Q12*Q34</f>
        <v>100</v>
      </c>
      <c r="T34" s="217"/>
    </row>
    <row r="35" spans="1:20" s="203" customFormat="1" ht="18" customHeight="1" x14ac:dyDescent="0.3">
      <c r="A35" s="344"/>
      <c r="B35" s="423" t="s">
        <v>0</v>
      </c>
      <c r="C35" s="127"/>
      <c r="D35" s="248"/>
      <c r="E35" s="141"/>
      <c r="F35" s="253"/>
      <c r="G35" s="127"/>
      <c r="H35" s="248"/>
      <c r="I35" s="141"/>
      <c r="J35" s="371"/>
      <c r="K35" s="127"/>
      <c r="L35" s="371"/>
      <c r="M35" s="141"/>
      <c r="N35" s="371"/>
      <c r="O35" s="127"/>
      <c r="P35" s="251"/>
      <c r="Q35" s="141"/>
      <c r="R35" s="371"/>
      <c r="T35" s="218"/>
    </row>
    <row r="36" spans="1:20" s="182" customFormat="1" ht="18" customHeight="1" x14ac:dyDescent="0.3">
      <c r="A36" s="344" t="s">
        <v>23</v>
      </c>
      <c r="B36" s="367" t="s">
        <v>6</v>
      </c>
      <c r="C36" s="127">
        <v>2432674</v>
      </c>
      <c r="D36" s="248">
        <f>100/C12*C36</f>
        <v>11.195596342502665</v>
      </c>
      <c r="E36" s="141">
        <v>853752</v>
      </c>
      <c r="F36" s="253">
        <f>100/E12*E36</f>
        <v>3.3893710683883955</v>
      </c>
      <c r="G36" s="127">
        <v>2443520</v>
      </c>
      <c r="H36" s="248">
        <f>100/G12*G36</f>
        <v>10.494883758555906</v>
      </c>
      <c r="I36" s="141">
        <v>3496481</v>
      </c>
      <c r="J36" s="371">
        <f>100/I12*I36</f>
        <v>12.467943144700714</v>
      </c>
      <c r="K36" s="127">
        <v>6199525.0300000003</v>
      </c>
      <c r="L36" s="371">
        <f>100/K12*K36</f>
        <v>17.468294412168941</v>
      </c>
      <c r="M36" s="141">
        <v>8573769</v>
      </c>
      <c r="N36" s="371">
        <f>100/M12*M36</f>
        <v>19.064410632097353</v>
      </c>
      <c r="O36" s="127">
        <v>3999386</v>
      </c>
      <c r="P36" s="251">
        <f>100/O12*O36</f>
        <v>6.7968355703099741</v>
      </c>
      <c r="Q36" s="141">
        <f t="shared" si="0"/>
        <v>27999107.030000001</v>
      </c>
      <c r="R36" s="371">
        <f>100/Q12*Q36</f>
        <v>11.786648217445872</v>
      </c>
      <c r="T36" s="217"/>
    </row>
    <row r="37" spans="1:20" s="182" customFormat="1" ht="18" customHeight="1" x14ac:dyDescent="0.3">
      <c r="A37" s="344" t="s">
        <v>24</v>
      </c>
      <c r="B37" s="367" t="s">
        <v>31</v>
      </c>
      <c r="C37" s="127">
        <v>6203368</v>
      </c>
      <c r="D37" s="248">
        <f>100/C12*C37</f>
        <v>28.54899756070812</v>
      </c>
      <c r="E37" s="141">
        <v>9857906</v>
      </c>
      <c r="F37" s="253">
        <f>100/E12*E37</f>
        <v>39.135605411515726</v>
      </c>
      <c r="G37" s="127">
        <v>7742016</v>
      </c>
      <c r="H37" s="248">
        <f>100/G12*G37</f>
        <v>33.25184896251308</v>
      </c>
      <c r="I37" s="141">
        <v>6337313</v>
      </c>
      <c r="J37" s="371">
        <f>100/I12*I37</f>
        <v>22.597937232941554</v>
      </c>
      <c r="K37" s="127">
        <v>5965376.5</v>
      </c>
      <c r="L37" s="371">
        <f>100/K12*K37</f>
        <v>16.808538150451486</v>
      </c>
      <c r="M37" s="141">
        <v>6823864</v>
      </c>
      <c r="N37" s="371">
        <f>100/M12*M37</f>
        <v>15.173367208002263</v>
      </c>
      <c r="O37" s="127">
        <v>6633362</v>
      </c>
      <c r="P37" s="251">
        <f>100/O12*O37</f>
        <v>11.273198133999196</v>
      </c>
      <c r="Q37" s="141">
        <f t="shared" si="0"/>
        <v>49563205.5</v>
      </c>
      <c r="R37" s="371">
        <f>100/Q12*Q37</f>
        <v>20.864382108027481</v>
      </c>
      <c r="T37" s="217"/>
    </row>
    <row r="38" spans="1:20" s="182" customFormat="1" ht="18" customHeight="1" x14ac:dyDescent="0.3">
      <c r="A38" s="344" t="s">
        <v>26</v>
      </c>
      <c r="B38" s="367" t="s">
        <v>8</v>
      </c>
      <c r="C38" s="127">
        <v>3381069</v>
      </c>
      <c r="D38" s="248">
        <f>100/C12*C38</f>
        <v>15.56027800278588</v>
      </c>
      <c r="E38" s="141">
        <v>5120850</v>
      </c>
      <c r="F38" s="253">
        <f>100/E12*E38</f>
        <v>20.329628317774617</v>
      </c>
      <c r="G38" s="127">
        <v>3617218</v>
      </c>
      <c r="H38" s="248">
        <f>100/G12*G38</f>
        <v>15.535900029202166</v>
      </c>
      <c r="I38" s="141">
        <v>8021038</v>
      </c>
      <c r="J38" s="371">
        <f>100/I12*I38</f>
        <v>28.601855907549311</v>
      </c>
      <c r="K38" s="127">
        <v>8026738</v>
      </c>
      <c r="L38" s="371">
        <f>100/K12*K38</f>
        <v>22.616800783098714</v>
      </c>
      <c r="M38" s="141">
        <v>12404651</v>
      </c>
      <c r="N38" s="371">
        <f>100/M12*M38</f>
        <v>27.582660602572457</v>
      </c>
      <c r="O38" s="127">
        <v>9897056</v>
      </c>
      <c r="P38" s="251">
        <f>100/O12*O38</f>
        <v>16.819747396762839</v>
      </c>
      <c r="Q38" s="141">
        <f>SUM(C38,E38,G38,I38,K38,M38,O38)</f>
        <v>50468620</v>
      </c>
      <c r="R38" s="371">
        <f>100/Q12*Q38</f>
        <v>21.2455300564617</v>
      </c>
      <c r="T38" s="217"/>
    </row>
    <row r="39" spans="1:20" s="182" customFormat="1" ht="18" customHeight="1" x14ac:dyDescent="0.3">
      <c r="A39" s="344" t="s">
        <v>25</v>
      </c>
      <c r="B39" s="367" t="s">
        <v>33</v>
      </c>
      <c r="C39" s="127">
        <v>5175035</v>
      </c>
      <c r="D39" s="248">
        <f>100/C12*C39</f>
        <v>23.816427075030717</v>
      </c>
      <c r="E39" s="141">
        <v>5178269</v>
      </c>
      <c r="F39" s="253">
        <f>100/E12*E39</f>
        <v>20.557580108664471</v>
      </c>
      <c r="G39" s="127">
        <v>4847146</v>
      </c>
      <c r="H39" s="248">
        <f>100/G12*G39</f>
        <v>20.818423352683517</v>
      </c>
      <c r="I39" s="141">
        <v>4431494.5999999996</v>
      </c>
      <c r="J39" s="371">
        <f>100/I12*I39</f>
        <v>15.802065768081745</v>
      </c>
      <c r="K39" s="127">
        <v>0</v>
      </c>
      <c r="L39" s="371">
        <v>0</v>
      </c>
      <c r="M39" s="141">
        <v>0</v>
      </c>
      <c r="N39" s="371">
        <v>0</v>
      </c>
      <c r="O39" s="127">
        <v>0</v>
      </c>
      <c r="P39" s="251">
        <v>0</v>
      </c>
      <c r="Q39" s="141">
        <f>SUM(C39,E39,G39,I39,K39,M39,O39)</f>
        <v>19631944.600000001</v>
      </c>
      <c r="R39" s="371">
        <f>100/Q12*Q39</f>
        <v>8.2643644519325274</v>
      </c>
      <c r="T39" s="217"/>
    </row>
    <row r="40" spans="1:20" s="182" customFormat="1" ht="18" customHeight="1" x14ac:dyDescent="0.3">
      <c r="A40" s="344" t="s">
        <v>166</v>
      </c>
      <c r="B40" s="367" t="s">
        <v>167</v>
      </c>
      <c r="C40" s="127">
        <v>0</v>
      </c>
      <c r="D40" s="248">
        <v>0</v>
      </c>
      <c r="E40" s="141">
        <v>0</v>
      </c>
      <c r="F40" s="253">
        <v>0</v>
      </c>
      <c r="G40" s="127">
        <v>0</v>
      </c>
      <c r="H40" s="248">
        <v>0</v>
      </c>
      <c r="I40" s="141">
        <v>0</v>
      </c>
      <c r="J40" s="371">
        <v>0</v>
      </c>
      <c r="K40" s="127">
        <v>6908085</v>
      </c>
      <c r="L40" s="371">
        <f>100/K12*K40</f>
        <v>19.464791580055621</v>
      </c>
      <c r="M40" s="141">
        <v>5849836</v>
      </c>
      <c r="N40" s="371">
        <f>100/M12*M40</f>
        <v>13.007543780853652</v>
      </c>
      <c r="O40" s="127">
        <v>6305471</v>
      </c>
      <c r="P40" s="251">
        <f>100/O12*O40</f>
        <v>10.715957294534212</v>
      </c>
      <c r="Q40" s="141">
        <f>SUM(C40,E40,G40,I40,K40,M40,O40)</f>
        <v>19063392</v>
      </c>
      <c r="R40" s="371">
        <f>100/Q12*Q40</f>
        <v>8.0250236228791572</v>
      </c>
      <c r="T40" s="217"/>
    </row>
    <row r="41" spans="1:20" s="182" customFormat="1" ht="18" customHeight="1" x14ac:dyDescent="0.3">
      <c r="A41" s="344" t="s">
        <v>27</v>
      </c>
      <c r="B41" s="367" t="s">
        <v>9</v>
      </c>
      <c r="C41" s="127">
        <v>3138727</v>
      </c>
      <c r="D41" s="248">
        <f>100/C12*C41</f>
        <v>14.444977223135677</v>
      </c>
      <c r="E41" s="141">
        <v>2983007</v>
      </c>
      <c r="F41" s="253">
        <f>100/E12*E41</f>
        <v>11.842452635660077</v>
      </c>
      <c r="G41" s="127">
        <v>2781927</v>
      </c>
      <c r="H41" s="248">
        <f>100/G12*G41</f>
        <v>11.948337026006808</v>
      </c>
      <c r="I41" s="141">
        <v>4403449</v>
      </c>
      <c r="J41" s="371">
        <f>100/I12*I41</f>
        <v>15.702059234009626</v>
      </c>
      <c r="K41" s="127">
        <v>6760425</v>
      </c>
      <c r="L41" s="371">
        <f>100/K12*K41</f>
        <v>19.048732552885134</v>
      </c>
      <c r="M41" s="141">
        <v>8259620.25</v>
      </c>
      <c r="N41" s="371">
        <f>100/M12*M41</f>
        <v>18.365877610090333</v>
      </c>
      <c r="O41" s="127">
        <v>11378861</v>
      </c>
      <c r="P41" s="251">
        <f>100/O12*O41</f>
        <v>19.338030186236818</v>
      </c>
      <c r="Q41" s="141">
        <f t="shared" si="0"/>
        <v>39706016.25</v>
      </c>
      <c r="R41" s="371">
        <f>100/Q12*Q41</f>
        <v>16.714848982629835</v>
      </c>
      <c r="T41" s="199"/>
    </row>
    <row r="42" spans="1:20" s="182" customFormat="1" ht="18" customHeight="1" x14ac:dyDescent="0.3">
      <c r="A42" s="344" t="s">
        <v>28</v>
      </c>
      <c r="B42" s="367" t="s">
        <v>10</v>
      </c>
      <c r="C42" s="141">
        <v>1397974</v>
      </c>
      <c r="D42" s="253">
        <f>100/C12*C42</f>
        <v>6.4337237958369347</v>
      </c>
      <c r="E42" s="141">
        <v>1195314</v>
      </c>
      <c r="F42" s="253">
        <f>100/E12*E42</f>
        <v>4.7453624579967091</v>
      </c>
      <c r="G42" s="127">
        <v>1848137</v>
      </c>
      <c r="H42" s="253">
        <f>100/G12*G42</f>
        <v>7.9377222142181099</v>
      </c>
      <c r="I42" s="141">
        <v>1353992</v>
      </c>
      <c r="J42" s="371">
        <f>100/I12*I42</f>
        <v>4.8281387127170454</v>
      </c>
      <c r="K42" s="127">
        <v>1630007</v>
      </c>
      <c r="L42" s="371">
        <f>100/K12*K42</f>
        <v>4.5928425213400992</v>
      </c>
      <c r="M42" s="141">
        <v>3060901</v>
      </c>
      <c r="N42" s="371">
        <f>100/M12*M42</f>
        <v>6.8061401663839343</v>
      </c>
      <c r="O42" s="141">
        <v>2453218</v>
      </c>
      <c r="P42" s="251">
        <f>100/O12*O42</f>
        <v>4.1691698085967932</v>
      </c>
      <c r="Q42" s="141">
        <f t="shared" si="0"/>
        <v>12939543</v>
      </c>
      <c r="R42" s="371">
        <f>100/Q12*Q42</f>
        <v>5.4470966260495848</v>
      </c>
      <c r="T42" s="199"/>
    </row>
    <row r="43" spans="1:20" s="182" customFormat="1" ht="18" customHeight="1" x14ac:dyDescent="0.3">
      <c r="A43" s="373" t="s">
        <v>174</v>
      </c>
      <c r="B43" s="367" t="s">
        <v>184</v>
      </c>
      <c r="C43" s="127">
        <v>0</v>
      </c>
      <c r="D43" s="253">
        <v>0</v>
      </c>
      <c r="E43" s="127">
        <v>0</v>
      </c>
      <c r="F43" s="253">
        <v>0</v>
      </c>
      <c r="G43" s="141">
        <v>0</v>
      </c>
      <c r="H43" s="253">
        <v>0</v>
      </c>
      <c r="I43" s="127">
        <v>0</v>
      </c>
      <c r="J43" s="253">
        <v>0</v>
      </c>
      <c r="K43" s="141">
        <v>0</v>
      </c>
      <c r="L43" s="253">
        <v>0</v>
      </c>
      <c r="M43" s="127">
        <v>0</v>
      </c>
      <c r="N43" s="253">
        <v>0</v>
      </c>
      <c r="O43" s="127">
        <v>2876948</v>
      </c>
      <c r="P43" s="253">
        <f>100/O22*O43</f>
        <v>2.6747814637548242</v>
      </c>
      <c r="Q43" s="141">
        <f t="shared" si="0"/>
        <v>2876948</v>
      </c>
      <c r="R43" s="371">
        <f>100/Q22*Q43</f>
        <v>0.49895747795094147</v>
      </c>
      <c r="T43" s="199"/>
    </row>
    <row r="44" spans="1:20" s="182" customFormat="1" ht="18" customHeight="1" x14ac:dyDescent="0.3">
      <c r="A44" s="344" t="s">
        <v>175</v>
      </c>
      <c r="B44" s="367" t="s">
        <v>177</v>
      </c>
      <c r="C44" s="127">
        <v>0</v>
      </c>
      <c r="D44" s="253">
        <v>0</v>
      </c>
      <c r="E44" s="127">
        <v>0</v>
      </c>
      <c r="F44" s="253">
        <v>0</v>
      </c>
      <c r="G44" s="127">
        <v>0</v>
      </c>
      <c r="H44" s="253">
        <v>0</v>
      </c>
      <c r="I44" s="127">
        <v>0</v>
      </c>
      <c r="J44" s="253">
        <v>0</v>
      </c>
      <c r="K44" s="127">
        <v>0</v>
      </c>
      <c r="L44" s="253">
        <v>0</v>
      </c>
      <c r="M44" s="127">
        <v>0</v>
      </c>
      <c r="N44" s="253">
        <v>0</v>
      </c>
      <c r="O44" s="127">
        <v>3554104</v>
      </c>
      <c r="P44" s="253">
        <f>100/O22*O44</f>
        <v>3.3043529112993615</v>
      </c>
      <c r="Q44" s="141">
        <f t="shared" si="0"/>
        <v>3554104</v>
      </c>
      <c r="R44" s="371">
        <f>100/Q22*Q44</f>
        <v>0.61639861694245179</v>
      </c>
      <c r="T44" s="199"/>
    </row>
    <row r="45" spans="1:20" x14ac:dyDescent="0.3">
      <c r="A45" s="344" t="s">
        <v>176</v>
      </c>
      <c r="B45" s="367" t="s">
        <v>178</v>
      </c>
      <c r="C45" s="127">
        <v>0</v>
      </c>
      <c r="D45" s="253">
        <v>0</v>
      </c>
      <c r="E45" s="127">
        <v>0</v>
      </c>
      <c r="F45" s="253">
        <v>0</v>
      </c>
      <c r="G45" s="127">
        <v>0</v>
      </c>
      <c r="H45" s="253">
        <v>0</v>
      </c>
      <c r="I45" s="127">
        <v>0</v>
      </c>
      <c r="J45" s="253">
        <v>0</v>
      </c>
      <c r="K45" s="127">
        <v>0</v>
      </c>
      <c r="L45" s="253">
        <v>0</v>
      </c>
      <c r="M45" s="127">
        <v>0</v>
      </c>
      <c r="N45" s="253">
        <v>0</v>
      </c>
      <c r="O45" s="127">
        <v>3558294</v>
      </c>
      <c r="P45" s="253">
        <f>100/O22*O45</f>
        <v>3.3082484750471712</v>
      </c>
      <c r="Q45" s="141">
        <f t="shared" si="0"/>
        <v>3558294</v>
      </c>
      <c r="R45" s="371">
        <f>100/Q22*Q45</f>
        <v>0.61712530085631279</v>
      </c>
    </row>
    <row r="46" spans="1:20" x14ac:dyDescent="0.3">
      <c r="A46" s="344" t="s">
        <v>180</v>
      </c>
      <c r="B46" s="367" t="s">
        <v>179</v>
      </c>
      <c r="C46" s="127">
        <v>0</v>
      </c>
      <c r="D46" s="253">
        <v>0</v>
      </c>
      <c r="E46" s="127">
        <v>0</v>
      </c>
      <c r="F46" s="253">
        <v>0</v>
      </c>
      <c r="G46" s="127">
        <v>0</v>
      </c>
      <c r="H46" s="253">
        <v>0</v>
      </c>
      <c r="I46" s="127">
        <v>0</v>
      </c>
      <c r="J46" s="253">
        <v>0</v>
      </c>
      <c r="K46" s="127">
        <v>0</v>
      </c>
      <c r="L46" s="253">
        <v>0</v>
      </c>
      <c r="M46" s="127">
        <v>0</v>
      </c>
      <c r="N46" s="253">
        <v>0</v>
      </c>
      <c r="O46" s="127">
        <v>2524304</v>
      </c>
      <c r="P46" s="253">
        <f>100/O22*O46</f>
        <v>2.3469181744272603</v>
      </c>
      <c r="Q46" s="141">
        <f t="shared" si="0"/>
        <v>2524304</v>
      </c>
      <c r="R46" s="371">
        <f>100/Q22*Q46</f>
        <v>0.4377974010727595</v>
      </c>
    </row>
    <row r="47" spans="1:20" x14ac:dyDescent="0.3">
      <c r="A47" s="344" t="s">
        <v>181</v>
      </c>
      <c r="B47" s="367" t="s">
        <v>182</v>
      </c>
      <c r="C47" s="127">
        <v>0</v>
      </c>
      <c r="D47" s="253">
        <v>0</v>
      </c>
      <c r="E47" s="127">
        <v>0</v>
      </c>
      <c r="F47" s="253">
        <v>0</v>
      </c>
      <c r="G47" s="127">
        <v>0</v>
      </c>
      <c r="H47" s="253">
        <v>0</v>
      </c>
      <c r="I47" s="127">
        <v>0</v>
      </c>
      <c r="J47" s="253">
        <v>0</v>
      </c>
      <c r="K47" s="127">
        <v>0</v>
      </c>
      <c r="L47" s="253">
        <v>0</v>
      </c>
      <c r="M47" s="127">
        <v>0</v>
      </c>
      <c r="N47" s="253">
        <v>0</v>
      </c>
      <c r="O47" s="127">
        <v>3398517.5</v>
      </c>
      <c r="P47" s="253">
        <f>100/O22*O47</f>
        <v>3.1596996585431456</v>
      </c>
      <c r="Q47" s="141">
        <f t="shared" si="0"/>
        <v>3398517.5</v>
      </c>
      <c r="R47" s="371">
        <f>100/Q22*Q47</f>
        <v>0.5894147967123976</v>
      </c>
    </row>
    <row r="48" spans="1:20" ht="15" thickBot="1" x14ac:dyDescent="0.35">
      <c r="A48" s="429" t="s">
        <v>188</v>
      </c>
      <c r="B48" s="375" t="s">
        <v>183</v>
      </c>
      <c r="C48" s="95">
        <v>0</v>
      </c>
      <c r="D48" s="254">
        <v>0</v>
      </c>
      <c r="E48" s="95">
        <v>0</v>
      </c>
      <c r="F48" s="254">
        <v>0</v>
      </c>
      <c r="G48" s="95">
        <v>0</v>
      </c>
      <c r="H48" s="254">
        <v>0</v>
      </c>
      <c r="I48" s="95">
        <v>0</v>
      </c>
      <c r="J48" s="254">
        <v>0</v>
      </c>
      <c r="K48" s="95">
        <v>0</v>
      </c>
      <c r="L48" s="254">
        <v>0</v>
      </c>
      <c r="M48" s="95">
        <v>0</v>
      </c>
      <c r="N48" s="254">
        <v>0</v>
      </c>
      <c r="O48" s="95">
        <v>2262361</v>
      </c>
      <c r="P48" s="254">
        <f>100/O22*O48</f>
        <v>2.1033822186295437</v>
      </c>
      <c r="Q48" s="146">
        <f t="shared" si="0"/>
        <v>2262361</v>
      </c>
      <c r="R48" s="430">
        <f>100/Q22*Q48</f>
        <v>0.39236786301822968</v>
      </c>
    </row>
    <row r="49" spans="1:18" ht="15.6" thickTop="1" thickBot="1" x14ac:dyDescent="0.35">
      <c r="A49" s="424"/>
      <c r="B49" s="217"/>
      <c r="C49" s="127"/>
      <c r="D49" s="251"/>
      <c r="E49" s="127"/>
      <c r="F49" s="251"/>
      <c r="G49" s="127"/>
      <c r="H49" s="251"/>
      <c r="I49" s="127"/>
      <c r="J49" s="251"/>
      <c r="K49" s="127"/>
      <c r="L49" s="251"/>
      <c r="M49" s="127"/>
      <c r="N49" s="251"/>
      <c r="O49" s="127"/>
      <c r="P49" s="251"/>
      <c r="Q49" s="127"/>
      <c r="R49" s="251"/>
    </row>
    <row r="50" spans="1:18" ht="15.6" thickTop="1" thickBot="1" x14ac:dyDescent="0.35">
      <c r="A50" s="197" t="s">
        <v>29</v>
      </c>
      <c r="B50" s="198" t="s">
        <v>35</v>
      </c>
      <c r="C50" s="124">
        <f>C13</f>
        <v>362540</v>
      </c>
      <c r="D50" s="255">
        <f>100/C13*C50</f>
        <v>100</v>
      </c>
      <c r="E50" s="122">
        <f>E13</f>
        <v>389948</v>
      </c>
      <c r="F50" s="247">
        <f>100/E13*E50</f>
        <v>99.999999999999986</v>
      </c>
      <c r="G50" s="124">
        <f>G13</f>
        <v>440804.75</v>
      </c>
      <c r="H50" s="255">
        <f>100/G13*G50</f>
        <v>100</v>
      </c>
      <c r="I50" s="122">
        <f>I13</f>
        <v>510150</v>
      </c>
      <c r="J50" s="126">
        <f>100/I13*I50</f>
        <v>100</v>
      </c>
      <c r="K50" s="124">
        <v>306249</v>
      </c>
      <c r="L50" s="126">
        <f>100/K13*K50</f>
        <v>100</v>
      </c>
      <c r="M50" s="122">
        <v>534962</v>
      </c>
      <c r="N50" s="126">
        <f>100/M13*M50</f>
        <v>100</v>
      </c>
      <c r="O50" s="124">
        <v>315821</v>
      </c>
      <c r="P50" s="126">
        <f>100/O13*O50</f>
        <v>100</v>
      </c>
      <c r="Q50" s="122">
        <f t="shared" si="0"/>
        <v>2860474.75</v>
      </c>
      <c r="R50" s="126">
        <f>100/Q13*Q50</f>
        <v>100</v>
      </c>
    </row>
    <row r="51" spans="1:18" ht="15" thickTop="1" x14ac:dyDescent="0.3">
      <c r="A51" s="52"/>
      <c r="B51" s="51"/>
      <c r="G51" s="51"/>
      <c r="H51" s="52"/>
      <c r="I51" s="51"/>
      <c r="J51" s="52"/>
      <c r="K51" s="51"/>
      <c r="L51" s="52"/>
      <c r="M51" s="51"/>
      <c r="N51" s="52"/>
      <c r="O51" s="51"/>
      <c r="P51" s="52"/>
      <c r="Q51" s="51"/>
      <c r="R51" s="52"/>
    </row>
    <row r="52" spans="1:18" x14ac:dyDescent="0.3"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</row>
    <row r="53" spans="1:18" x14ac:dyDescent="0.3"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8"/>
      <c r="P53" s="169"/>
      <c r="Q53" s="169"/>
      <c r="R53" s="32"/>
    </row>
    <row r="54" spans="1:18" x14ac:dyDescent="0.3"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8"/>
      <c r="P54" s="169"/>
      <c r="Q54" s="169"/>
      <c r="R54" s="32"/>
    </row>
    <row r="55" spans="1:18" x14ac:dyDescent="0.3"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8"/>
      <c r="P55" s="169"/>
      <c r="Q55" s="169"/>
      <c r="R55" s="32"/>
    </row>
    <row r="56" spans="1:18" x14ac:dyDescent="0.3"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8"/>
      <c r="P56" s="169"/>
      <c r="Q56" s="169"/>
      <c r="R56" s="32"/>
    </row>
  </sheetData>
  <mergeCells count="18">
    <mergeCell ref="K6:L6"/>
    <mergeCell ref="O6:P6"/>
    <mergeCell ref="Q6:R6"/>
    <mergeCell ref="K5:L5"/>
    <mergeCell ref="M5:N5"/>
    <mergeCell ref="O5:P5"/>
    <mergeCell ref="Q5:R5"/>
    <mergeCell ref="M6:N6"/>
    <mergeCell ref="I5:J5"/>
    <mergeCell ref="A5:A7"/>
    <mergeCell ref="B5:B7"/>
    <mergeCell ref="C5:D5"/>
    <mergeCell ref="E5:F5"/>
    <mergeCell ref="G5:H5"/>
    <mergeCell ref="C6:D6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8" scale="86" orientation="landscape" horizontalDpi="300" verticalDpi="300" r:id="rId1"/>
  <headerFooter>
    <oddHeader>&amp;R&amp;G</oddHeader>
  </headerFooter>
  <ignoredErrors>
    <ignoredError sqref="K18" formulaRange="1"/>
  </ignoredError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51"/>
  <sheetViews>
    <sheetView zoomScale="90" zoomScaleNormal="90" workbookViewId="0">
      <pane xSplit="2" ySplit="7" topLeftCell="C43" activePane="bottomRight" state="frozen"/>
      <selection pane="topRight" activeCell="C1" sqref="C1"/>
      <selection pane="bottomLeft" activeCell="A8" sqref="A8"/>
      <selection pane="bottomRight" activeCell="G46" sqref="G46"/>
    </sheetView>
  </sheetViews>
  <sheetFormatPr defaultColWidth="9.109375" defaultRowHeight="18" customHeight="1" x14ac:dyDescent="0.3"/>
  <cols>
    <col min="1" max="1" width="11.109375" style="25" customWidth="1"/>
    <col min="2" max="2" width="40.6640625" style="35" customWidth="1"/>
    <col min="3" max="4" width="15.6640625" style="37" customWidth="1"/>
    <col min="5" max="10" width="15.6640625" style="35" customWidth="1"/>
    <col min="11" max="16384" width="9.109375" style="35"/>
  </cols>
  <sheetData>
    <row r="1" spans="1:10" ht="18" customHeight="1" x14ac:dyDescent="0.3">
      <c r="A1" s="61" t="s">
        <v>36</v>
      </c>
    </row>
    <row r="2" spans="1:10" ht="18" customHeight="1" x14ac:dyDescent="0.3">
      <c r="B2" s="34"/>
    </row>
    <row r="3" spans="1:10" s="59" customFormat="1" ht="18" customHeight="1" x14ac:dyDescent="0.3">
      <c r="A3" s="34" t="s">
        <v>144</v>
      </c>
      <c r="B3" s="34" t="s">
        <v>109</v>
      </c>
      <c r="C3" s="58"/>
      <c r="D3" s="58"/>
    </row>
    <row r="4" spans="1:10" ht="18" customHeight="1" thickBot="1" x14ac:dyDescent="0.35"/>
    <row r="5" spans="1:10" s="9" customFormat="1" ht="18" customHeight="1" thickTop="1" x14ac:dyDescent="0.3">
      <c r="A5" s="404" t="s">
        <v>13</v>
      </c>
      <c r="B5" s="404"/>
      <c r="C5" s="112" t="s">
        <v>42</v>
      </c>
      <c r="D5" s="112" t="s">
        <v>43</v>
      </c>
      <c r="E5" s="113" t="s">
        <v>44</v>
      </c>
      <c r="F5" s="112" t="s">
        <v>45</v>
      </c>
      <c r="G5" s="113" t="s">
        <v>46</v>
      </c>
      <c r="H5" s="112" t="s">
        <v>47</v>
      </c>
      <c r="I5" s="113" t="s">
        <v>48</v>
      </c>
      <c r="J5" s="112" t="s">
        <v>1</v>
      </c>
    </row>
    <row r="6" spans="1:10" s="9" customFormat="1" ht="18" customHeight="1" x14ac:dyDescent="0.3">
      <c r="A6" s="384"/>
      <c r="B6" s="389"/>
      <c r="C6" s="114" t="s">
        <v>37</v>
      </c>
      <c r="D6" s="115" t="s">
        <v>37</v>
      </c>
      <c r="E6" s="114" t="s">
        <v>37</v>
      </c>
      <c r="F6" s="115" t="s">
        <v>37</v>
      </c>
      <c r="G6" s="115" t="s">
        <v>37</v>
      </c>
      <c r="H6" s="333" t="s">
        <v>37</v>
      </c>
      <c r="I6" s="115" t="s">
        <v>37</v>
      </c>
      <c r="J6" s="115" t="s">
        <v>39</v>
      </c>
    </row>
    <row r="7" spans="1:10" s="9" customFormat="1" ht="18" customHeight="1" thickBot="1" x14ac:dyDescent="0.35">
      <c r="A7" s="405"/>
      <c r="B7" s="390"/>
      <c r="C7" s="111" t="s">
        <v>12</v>
      </c>
      <c r="D7" s="116" t="s">
        <v>12</v>
      </c>
      <c r="E7" s="106" t="s">
        <v>12</v>
      </c>
      <c r="F7" s="116" t="s">
        <v>12</v>
      </c>
      <c r="G7" s="106" t="s">
        <v>12</v>
      </c>
      <c r="H7" s="116" t="s">
        <v>12</v>
      </c>
      <c r="I7" s="106" t="s">
        <v>12</v>
      </c>
      <c r="J7" s="116" t="s">
        <v>12</v>
      </c>
    </row>
    <row r="8" spans="1:10" s="199" customFormat="1" ht="18" customHeight="1" thickTop="1" thickBot="1" x14ac:dyDescent="0.35">
      <c r="A8" s="197"/>
      <c r="B8" s="198" t="s">
        <v>38</v>
      </c>
      <c r="C8" s="38">
        <f>'Table 11'!C8/'Table 7'!C8</f>
        <v>121566.22727011495</v>
      </c>
      <c r="D8" s="47">
        <f>'Table 11'!E8/'Table 7'!E8</f>
        <v>135616.19574404764</v>
      </c>
      <c r="E8" s="39">
        <f>'Table 11'!G8/'Table 7'!G8</f>
        <v>137143.46468175389</v>
      </c>
      <c r="F8" s="38">
        <f>'Table 11'!I8/'Table 7'!I8</f>
        <v>158188.4282674772</v>
      </c>
      <c r="G8" s="39">
        <f>'Table 11'!K8/'Table 7'!K8</f>
        <v>180710.00370424599</v>
      </c>
      <c r="H8" s="38">
        <f>'Table 11'!M8/'Table 7'!M8</f>
        <v>231229.85647149466</v>
      </c>
      <c r="I8" s="39">
        <f>'Table 11'!O8/'Table 7'!O8</f>
        <v>273304.8336065574</v>
      </c>
      <c r="J8" s="65">
        <f>'Table 11'!Q8/'Table 7'!Q8</f>
        <v>174759.71142887702</v>
      </c>
    </row>
    <row r="9" spans="1:10" s="199" customFormat="1" ht="18" customHeight="1" thickTop="1" thickBot="1" x14ac:dyDescent="0.35">
      <c r="A9" s="200"/>
      <c r="C9" s="14"/>
      <c r="D9" s="14"/>
      <c r="E9" s="14"/>
      <c r="F9" s="14"/>
      <c r="G9" s="14"/>
      <c r="H9" s="14"/>
      <c r="I9" s="14"/>
      <c r="J9" s="14"/>
    </row>
    <row r="10" spans="1:10" s="192" customFormat="1" ht="18" customHeight="1" thickTop="1" x14ac:dyDescent="0.3">
      <c r="A10" s="201"/>
      <c r="B10" s="202" t="s">
        <v>0</v>
      </c>
      <c r="C10" s="50"/>
      <c r="D10" s="50"/>
      <c r="E10" s="40"/>
      <c r="F10" s="41"/>
      <c r="G10" s="40"/>
      <c r="H10" s="41"/>
      <c r="I10" s="40"/>
      <c r="J10" s="62"/>
    </row>
    <row r="11" spans="1:10" s="199" customFormat="1" ht="18" customHeight="1" x14ac:dyDescent="0.3">
      <c r="A11" s="204" t="s">
        <v>14</v>
      </c>
      <c r="B11" s="205" t="s">
        <v>4</v>
      </c>
      <c r="C11" s="48">
        <f>'Table 11'!C11/'Table 8'!C8</f>
        <v>104024.4711813644</v>
      </c>
      <c r="D11" s="48">
        <f>'Table 11'!E11/'Table 8'!E8</f>
        <v>116026.61511504425</v>
      </c>
      <c r="E11" s="42">
        <f>'Table 11'!G11/'Table 8'!G8</f>
        <v>126707.02569204151</v>
      </c>
      <c r="F11" s="14">
        <f>'Table 11'!I11/'Table 8'!I8</f>
        <v>151674.83574297189</v>
      </c>
      <c r="G11" s="42">
        <f>'Table 11'!K11/'Table 8'!K8</f>
        <v>179566.65368852459</v>
      </c>
      <c r="H11" s="14">
        <f>'Table 11'!M11/'Table 8'!M8</f>
        <v>246024.87905882354</v>
      </c>
      <c r="I11" s="42">
        <f>'Table 11'!O11/'Table 8'!O8</f>
        <v>326924.7568389058</v>
      </c>
      <c r="J11" s="63">
        <f>'Table 11'!Q11/'Table 8'!Q8</f>
        <v>165497.07789035593</v>
      </c>
    </row>
    <row r="12" spans="1:10" s="199" customFormat="1" ht="18" customHeight="1" x14ac:dyDescent="0.3">
      <c r="A12" s="204" t="s">
        <v>15</v>
      </c>
      <c r="B12" s="205" t="s">
        <v>5</v>
      </c>
      <c r="C12" s="48">
        <f>'Table 11'!C12/'Table 9'!C8</f>
        <v>249756.86206896551</v>
      </c>
      <c r="D12" s="48">
        <f>'Table 11'!E12/'Table 9'!E8</f>
        <v>254435.33333333334</v>
      </c>
      <c r="E12" s="42">
        <f>'Table 11'!G12/'Table 9'!G8</f>
        <v>198999.6917094017</v>
      </c>
      <c r="F12" s="14">
        <f>'Table 11'!I12/'Table 9'!I8</f>
        <v>193405.29379310345</v>
      </c>
      <c r="G12" s="42">
        <f>'Table 11'!K12/'Table 9'!K8</f>
        <v>188777.42835106383</v>
      </c>
      <c r="H12" s="14">
        <f>'Table 11'!M12/'Table 9'!M8</f>
        <v>215180.10167464116</v>
      </c>
      <c r="I12" s="42">
        <f>'Table 11'!O12/'Table 9'!O8</f>
        <v>215538.03113553114</v>
      </c>
      <c r="J12" s="63">
        <f>'Table 11'!Q12/'Table 9'!Q8</f>
        <v>212477.06333631484</v>
      </c>
    </row>
    <row r="13" spans="1:10" s="199" customFormat="1" ht="18" customHeight="1" thickBot="1" x14ac:dyDescent="0.35">
      <c r="A13" s="206" t="s">
        <v>16</v>
      </c>
      <c r="B13" s="207" t="s">
        <v>11</v>
      </c>
      <c r="C13" s="48">
        <f>'Table 11'!C13/'Table 10'!C8</f>
        <v>45317.5</v>
      </c>
      <c r="D13" s="49">
        <f>'Table 11'!E13/'Table 10'!E8</f>
        <v>48743.5</v>
      </c>
      <c r="E13" s="43">
        <f>'Table 11'!G13/'Table 10'!G8</f>
        <v>36733.729166666664</v>
      </c>
      <c r="F13" s="44">
        <f>'Table 11'!I13/'Table 10'!I8</f>
        <v>34010</v>
      </c>
      <c r="G13" s="43">
        <f>'Table 11'!K13/'Table 10'!K8</f>
        <v>43749.857142857145</v>
      </c>
      <c r="H13" s="44">
        <f>'Table 11'!M13/'Table 10'!M8</f>
        <v>35664.133333333331</v>
      </c>
      <c r="I13" s="43">
        <f>'Table 11'!O13/'Table 10'!O8</f>
        <v>39477.625</v>
      </c>
      <c r="J13" s="64">
        <f>'Table 11'!Q13/'Table 10'!Q8</f>
        <v>39184.585616438359</v>
      </c>
    </row>
    <row r="14" spans="1:10" s="199" customFormat="1" ht="18" customHeight="1" thickTop="1" thickBot="1" x14ac:dyDescent="0.35">
      <c r="A14" s="200"/>
      <c r="C14" s="38"/>
      <c r="D14" s="14"/>
      <c r="E14" s="14"/>
      <c r="F14" s="14"/>
      <c r="G14" s="14"/>
      <c r="H14" s="14"/>
      <c r="I14" s="14"/>
      <c r="J14" s="14"/>
    </row>
    <row r="15" spans="1:10" s="192" customFormat="1" ht="18" customHeight="1" thickTop="1" x14ac:dyDescent="0.3">
      <c r="A15" s="201"/>
      <c r="B15" s="202" t="s">
        <v>0</v>
      </c>
      <c r="C15" s="50"/>
      <c r="D15" s="50"/>
      <c r="E15" s="40"/>
      <c r="F15" s="41"/>
      <c r="G15" s="40"/>
      <c r="H15" s="41"/>
      <c r="I15" s="40"/>
      <c r="J15" s="62"/>
    </row>
    <row r="16" spans="1:10" s="199" customFormat="1" ht="18" customHeight="1" x14ac:dyDescent="0.3">
      <c r="A16" s="204" t="s">
        <v>32</v>
      </c>
      <c r="B16" s="205" t="s">
        <v>6</v>
      </c>
      <c r="C16" s="48">
        <f>'Table 11'!C16/'Table 7'!C12</f>
        <v>329498.8</v>
      </c>
      <c r="D16" s="48">
        <f>'Table 11'!E16/'Table 7'!E12</f>
        <v>260616.97259259262</v>
      </c>
      <c r="E16" s="42">
        <f>'Table 11'!G16/'Table 7'!G12</f>
        <v>255692.82119565218</v>
      </c>
      <c r="F16" s="14">
        <f>'Table 11'!I16/'Table 7'!I12</f>
        <v>289602.30760233919</v>
      </c>
      <c r="G16" s="42">
        <f>'Table 11'!K16/'Table 7'!K12</f>
        <v>353045.68943502824</v>
      </c>
      <c r="H16" s="14">
        <f>'Table 11'!M16/'Table 7'!M12</f>
        <v>520856.67142857146</v>
      </c>
      <c r="I16" s="42">
        <f>'Table 11'!O16/'Table 7'!O12</f>
        <v>381752.31746031746</v>
      </c>
      <c r="J16" s="63">
        <f>'Table 11'!Q16/'Table 7'!Q12</f>
        <v>337540.74266261922</v>
      </c>
    </row>
    <row r="17" spans="1:11" s="199" customFormat="1" ht="18" customHeight="1" x14ac:dyDescent="0.3">
      <c r="A17" s="204" t="s">
        <v>32</v>
      </c>
      <c r="B17" s="205" t="s">
        <v>7</v>
      </c>
      <c r="C17" s="48">
        <f>'Table 11'!C17/'Table 7'!C16</f>
        <v>168732.42727272728</v>
      </c>
      <c r="D17" s="48">
        <f>'Table 11'!E17/'Table 7'!E16</f>
        <v>188931.48527131786</v>
      </c>
      <c r="E17" s="42">
        <f>'Table 11'!G17/'Table 7'!G16</f>
        <v>226882.3043859649</v>
      </c>
      <c r="F17" s="14">
        <f>'Table 11'!I17/'Table 7'!I16</f>
        <v>257136.61956521738</v>
      </c>
      <c r="G17" s="42">
        <f>'Table 11'!K17/'Table 7'!K16</f>
        <v>299257.01648351649</v>
      </c>
      <c r="H17" s="14">
        <f>'Table 11'!M17/'Table 7'!M16</f>
        <v>298576.75555555552</v>
      </c>
      <c r="I17" s="42">
        <f>'Table 11'!O17/'Table 7'!O16</f>
        <v>302532.44360902254</v>
      </c>
      <c r="J17" s="63">
        <f>'Table 11'!Q17/'Table 7'!Q16</f>
        <v>247909.11475826972</v>
      </c>
    </row>
    <row r="18" spans="1:11" s="199" customFormat="1" ht="18" customHeight="1" x14ac:dyDescent="0.3">
      <c r="A18" s="204" t="s">
        <v>32</v>
      </c>
      <c r="B18" s="205" t="s">
        <v>8</v>
      </c>
      <c r="C18" s="48">
        <f>'Table 11'!C18/'Table 7'!C20</f>
        <v>48506.735930735929</v>
      </c>
      <c r="D18" s="48">
        <f>'Table 11'!E18/'Table 7'!E20</f>
        <v>75952.524390243896</v>
      </c>
      <c r="E18" s="42">
        <f>'Table 11'!G18/'Table 7'!G20</f>
        <v>66303.950920245392</v>
      </c>
      <c r="F18" s="14">
        <f>'Table 11'!I18/'Table 7'!I20</f>
        <v>81370.753125000003</v>
      </c>
      <c r="G18" s="42">
        <f>'Table 11'!K18/'Table 7'!K20</f>
        <v>84131.899082568809</v>
      </c>
      <c r="H18" s="14">
        <f>'Table 11'!M18/'Table 7'!M20</f>
        <v>105363.16744186047</v>
      </c>
      <c r="I18" s="42">
        <f>'Table 11'!O18/'Table 7'!O20</f>
        <v>141045.83152173914</v>
      </c>
      <c r="J18" s="63">
        <f>'Table 11'!Q18/'Table 7'!Q20</f>
        <v>85616.873884418426</v>
      </c>
    </row>
    <row r="19" spans="1:11" s="199" customFormat="1" ht="18" customHeight="1" x14ac:dyDescent="0.3">
      <c r="A19" s="204" t="s">
        <v>32</v>
      </c>
      <c r="B19" s="205" t="s">
        <v>9</v>
      </c>
      <c r="C19" s="48">
        <f>'Table 11'!C19/'Table 7'!C24</f>
        <v>174268.7</v>
      </c>
      <c r="D19" s="48">
        <f>'Table 11'!E19/'Table 7'!E24</f>
        <v>157066.72727272726</v>
      </c>
      <c r="E19" s="42">
        <f>'Table 11'!G19/'Table 7'!G24</f>
        <v>161125.05263157896</v>
      </c>
      <c r="F19" s="14">
        <f>'Table 11'!I19/'Table 7'!I24</f>
        <v>154548.4193548387</v>
      </c>
      <c r="G19" s="42">
        <f>'Table 11'!K19/'Table 7'!K24</f>
        <v>183334.7</v>
      </c>
      <c r="H19" s="14">
        <f>'Table 11'!M19/'Table 7'!M24</f>
        <v>188405.07870370371</v>
      </c>
      <c r="I19" s="42">
        <f>'Table 11'!O19/'Table 7'!O24</f>
        <v>216456.18354430379</v>
      </c>
      <c r="J19" s="63">
        <f>'Table 11'!Q19/'Table 7'!Q24</f>
        <v>186417.05566037737</v>
      </c>
    </row>
    <row r="20" spans="1:11" s="199" customFormat="1" ht="18" customHeight="1" thickBot="1" x14ac:dyDescent="0.35">
      <c r="A20" s="206" t="s">
        <v>32</v>
      </c>
      <c r="B20" s="207" t="s">
        <v>10</v>
      </c>
      <c r="C20" s="48">
        <f>'Table 11'!C20/'Table 7'!C28</f>
        <v>41581.722829268292</v>
      </c>
      <c r="D20" s="49">
        <f>'Table 11'!E20/'Table 7'!E28</f>
        <v>44257.89938461539</v>
      </c>
      <c r="E20" s="43">
        <f>'Table 11'!G20/'Table 7'!G28</f>
        <v>44843.38017621146</v>
      </c>
      <c r="F20" s="44">
        <f>'Table 11'!I20/'Table 7'!I28</f>
        <v>61018.817441860461</v>
      </c>
      <c r="G20" s="43">
        <f>'Table 11'!K20/'Table 7'!K28</f>
        <v>51142.133757961783</v>
      </c>
      <c r="H20" s="44">
        <f>'Table 11'!M20/'Table 7'!M28</f>
        <v>54580.274418604648</v>
      </c>
      <c r="I20" s="43">
        <f>'Table 11'!O20/'Table 7'!O28</f>
        <v>54735.310679611648</v>
      </c>
      <c r="J20" s="64">
        <f>'Table 11'!Q20/'Table 7'!Q28</f>
        <v>49866.434527736128</v>
      </c>
    </row>
    <row r="21" spans="1:11" s="199" customFormat="1" ht="18" customHeight="1" thickTop="1" thickBot="1" x14ac:dyDescent="0.35">
      <c r="A21" s="200"/>
      <c r="C21" s="38"/>
      <c r="D21" s="14"/>
      <c r="E21" s="14"/>
      <c r="F21" s="14"/>
      <c r="G21" s="14"/>
      <c r="H21" s="14"/>
      <c r="I21" s="14"/>
      <c r="J21" s="14"/>
    </row>
    <row r="22" spans="1:11" s="199" customFormat="1" ht="18" customHeight="1" thickTop="1" x14ac:dyDescent="0.3">
      <c r="A22" s="201" t="s">
        <v>14</v>
      </c>
      <c r="B22" s="212" t="s">
        <v>30</v>
      </c>
      <c r="C22" s="50">
        <f>C11</f>
        <v>104024.4711813644</v>
      </c>
      <c r="D22" s="50">
        <f t="shared" ref="D22:E22" si="0">D11</f>
        <v>116026.61511504425</v>
      </c>
      <c r="E22" s="40">
        <f t="shared" si="0"/>
        <v>126707.02569204151</v>
      </c>
      <c r="F22" s="41">
        <f t="shared" ref="F22:G22" si="1">F11</f>
        <v>151674.83574297189</v>
      </c>
      <c r="G22" s="40">
        <f t="shared" si="1"/>
        <v>179566.65368852459</v>
      </c>
      <c r="H22" s="41">
        <f t="shared" ref="H22:I22" si="2">H11</f>
        <v>246024.87905882354</v>
      </c>
      <c r="I22" s="40">
        <f t="shared" si="2"/>
        <v>326924.7568389058</v>
      </c>
      <c r="J22" s="62">
        <f>J11</f>
        <v>165497.07789035593</v>
      </c>
    </row>
    <row r="23" spans="1:11" s="216" customFormat="1" ht="18" customHeight="1" x14ac:dyDescent="0.3">
      <c r="A23" s="213"/>
      <c r="B23" s="214" t="s">
        <v>0</v>
      </c>
      <c r="C23" s="48"/>
      <c r="D23" s="48"/>
      <c r="E23" s="42"/>
      <c r="F23" s="14"/>
      <c r="G23" s="42"/>
      <c r="H23" s="14"/>
      <c r="I23" s="42"/>
      <c r="J23" s="63"/>
    </row>
    <row r="24" spans="1:11" s="199" customFormat="1" ht="18" customHeight="1" x14ac:dyDescent="0.3">
      <c r="A24" s="204" t="s">
        <v>17</v>
      </c>
      <c r="B24" s="205" t="s">
        <v>6</v>
      </c>
      <c r="C24" s="48">
        <f>'Table 11'!C24/'Table 8'!C12</f>
        <v>331165.32786885247</v>
      </c>
      <c r="D24" s="48">
        <f>'Table 11'!E24/'Table 8'!E12</f>
        <v>309995.62809917354</v>
      </c>
      <c r="E24" s="42">
        <f>'Table 11'!G24/'Table 8'!G12</f>
        <v>313724.19199999998</v>
      </c>
      <c r="F24" s="14">
        <f>'Table 11'!I24/'Table 8'!I12</f>
        <v>321620.87086614175</v>
      </c>
      <c r="G24" s="42">
        <f>'Table 11'!K24/'Table 8'!K12</f>
        <v>392121.84375</v>
      </c>
      <c r="H24" s="14">
        <f>'Table 11'!M24/'Table 8'!M12</f>
        <v>499834.23684210528</v>
      </c>
      <c r="I24" s="42">
        <f>'Table 11'!O24/'Table 8'!O12</f>
        <v>454108.21774193546</v>
      </c>
      <c r="J24" s="63">
        <f>'Table 11'!Q24/'Table 8'!Q12</f>
        <v>373350.91010452964</v>
      </c>
    </row>
    <row r="25" spans="1:11" s="199" customFormat="1" ht="18" customHeight="1" x14ac:dyDescent="0.3">
      <c r="A25" s="204" t="s">
        <v>18</v>
      </c>
      <c r="B25" s="205" t="s">
        <v>156</v>
      </c>
      <c r="C25" s="48">
        <v>0</v>
      </c>
      <c r="D25" s="48">
        <f>'Table 11'!E25/'Table 8'!E16</f>
        <v>98890.424615384618</v>
      </c>
      <c r="E25" s="42">
        <f>'Table 11'!G25/'Table 8'!G16</f>
        <v>105596.76470588235</v>
      </c>
      <c r="F25" s="14">
        <f>'Table 11'!I25/'Table 8'!I16</f>
        <v>167085.90322580645</v>
      </c>
      <c r="G25" s="42">
        <f>'Table 11'!K25/'Table 8'!K16</f>
        <v>203265.53333333333</v>
      </c>
      <c r="H25" s="14">
        <f>'Table 11'!M25/'Table 8'!M16</f>
        <v>82753.505617977527</v>
      </c>
      <c r="I25" s="42">
        <f>'Table 11'!O25/'Table 8'!O16</f>
        <v>280169.84375</v>
      </c>
      <c r="J25" s="63">
        <f>'Table 11'!Q25/'Table 8'!Q16</f>
        <v>135478.99838235296</v>
      </c>
    </row>
    <row r="26" spans="1:11" s="199" customFormat="1" ht="18" customHeight="1" x14ac:dyDescent="0.3">
      <c r="A26" s="344" t="s">
        <v>19</v>
      </c>
      <c r="B26" s="367" t="s">
        <v>157</v>
      </c>
      <c r="C26" s="48">
        <f>'Table 11'!C26/'Table 8'!C20</f>
        <v>138844.93258426967</v>
      </c>
      <c r="D26" s="48">
        <f>'Table 11'!E26/'Table 8'!E20</f>
        <v>151190.16250000001</v>
      </c>
      <c r="E26" s="42">
        <f>'Table 11'!G26/'Table 8'!G20</f>
        <v>210262.97530864197</v>
      </c>
      <c r="F26" s="14">
        <f>'Table 11'!I26/'Table 8'!I20</f>
        <v>229092.24193548388</v>
      </c>
      <c r="G26" s="42">
        <f>'Table 11'!K26/'Table 8'!K20</f>
        <v>255532.66666666666</v>
      </c>
      <c r="H26" s="14">
        <f>'Table 11'!M26/'Table 8'!M20</f>
        <v>274670.77857142856</v>
      </c>
      <c r="I26" s="42">
        <f>'Table 11'!O26/'Table 8'!O20</f>
        <v>306916.65000000002</v>
      </c>
      <c r="J26" s="63">
        <f>'Table 11'!Q26/'Table 8'!Q20</f>
        <v>219514.79279279278</v>
      </c>
    </row>
    <row r="27" spans="1:11" s="199" customFormat="1" ht="18" customHeight="1" x14ac:dyDescent="0.3">
      <c r="A27" s="344" t="s">
        <v>40</v>
      </c>
      <c r="B27" s="367" t="s">
        <v>158</v>
      </c>
      <c r="C27" s="48">
        <v>0</v>
      </c>
      <c r="D27" s="48">
        <v>0</v>
      </c>
      <c r="E27" s="42">
        <f>'Table 11'!G27/'Table 8'!G24</f>
        <v>363755.33333333331</v>
      </c>
      <c r="F27" s="14">
        <f>'Table 11'!I27/'Table 8'!I24</f>
        <v>519256.16666666669</v>
      </c>
      <c r="G27" s="42">
        <f>'Table 11'!K27/'Table 8'!K24</f>
        <v>738350.57142857148</v>
      </c>
      <c r="H27" s="14">
        <f>'Table 11'!M27/'Table 8'!M24</f>
        <v>629658.875</v>
      </c>
      <c r="I27" s="42">
        <f>'Table 11'!O27/'Table 8'!O24</f>
        <v>610203</v>
      </c>
      <c r="J27" s="63">
        <f>'Table 11'!Q27/'Table 8'!Q24</f>
        <v>603162.27272727271</v>
      </c>
    </row>
    <row r="28" spans="1:11" s="199" customFormat="1" ht="18" customHeight="1" x14ac:dyDescent="0.3">
      <c r="A28" s="344" t="s">
        <v>20</v>
      </c>
      <c r="B28" s="367" t="s">
        <v>8</v>
      </c>
      <c r="C28" s="48">
        <f>'Table 11'!C28/'Table 8'!C28</f>
        <v>13796.625</v>
      </c>
      <c r="D28" s="48">
        <f>'Table 11'!E28/'Table 8'!E28</f>
        <v>18757.347826086956</v>
      </c>
      <c r="E28" s="42">
        <f>'Table 11'!G28/'Table 8'!G28</f>
        <v>22105.471698113208</v>
      </c>
      <c r="F28" s="14">
        <f>'Table 11'!I28/'Table 8'!I28</f>
        <v>27099.589743589742</v>
      </c>
      <c r="G28" s="42">
        <f>'Table 11'!K28/'Table 8'!K28</f>
        <v>30140.982300884956</v>
      </c>
      <c r="H28" s="14">
        <f>'Table 11'!M28/'Table 8'!M28</f>
        <v>38584.15789473684</v>
      </c>
      <c r="I28" s="42">
        <f>'Table 11'!O28/'Table 8'!O28</f>
        <v>53992.617647058825</v>
      </c>
      <c r="J28" s="63">
        <f>'Table 11'!Q28/'Table 8'!Q28</f>
        <v>26419.27515151515</v>
      </c>
    </row>
    <row r="29" spans="1:11" s="199" customFormat="1" ht="18" customHeight="1" x14ac:dyDescent="0.3">
      <c r="A29" s="344" t="s">
        <v>21</v>
      </c>
      <c r="B29" s="367" t="s">
        <v>9</v>
      </c>
      <c r="C29" s="48">
        <f>'Table 11'!C29/'Table 8'!C32</f>
        <v>43330.875</v>
      </c>
      <c r="D29" s="48">
        <f>'Table 11'!E29/'Table 8'!E32</f>
        <v>42951</v>
      </c>
      <c r="E29" s="42">
        <f>'Table 11'!G29/'Table 8'!G32</f>
        <v>46574.833333333336</v>
      </c>
      <c r="F29" s="14">
        <f>'Table 11'!I29/'Table 8'!I32</f>
        <v>48444</v>
      </c>
      <c r="G29" s="42">
        <f>'Table 11'!K29/'Table 8'!K32</f>
        <v>57296.3</v>
      </c>
      <c r="H29" s="14">
        <f>'Table 11'!M29/'Table 8'!M32</f>
        <v>119640.875</v>
      </c>
      <c r="I29" s="42">
        <f>'Table 11'!O29/'Table 8'!O32</f>
        <v>145166.25</v>
      </c>
      <c r="J29" s="63">
        <f>'Table 11'!Q29/'Table 8'!Q32</f>
        <v>83946.48</v>
      </c>
    </row>
    <row r="30" spans="1:11" s="199" customFormat="1" ht="18" customHeight="1" x14ac:dyDescent="0.3">
      <c r="A30" s="344" t="s">
        <v>22</v>
      </c>
      <c r="B30" s="367" t="s">
        <v>10</v>
      </c>
      <c r="C30" s="48">
        <f>'Table 11'!C30/'Table 8'!C36</f>
        <v>35598.62726315789</v>
      </c>
      <c r="D30" s="48">
        <f>'Table 11'!E30/'Table 8'!E36</f>
        <v>38497.422841530053</v>
      </c>
      <c r="E30" s="42">
        <f>'Table 11'!G30/'Table 8'!G36</f>
        <v>38303.424999999996</v>
      </c>
      <c r="F30" s="14">
        <f>'Table 11'!I30/'Table 8'!I36</f>
        <v>45260.254166666666</v>
      </c>
      <c r="G30" s="42">
        <f>'Table 11'!K30/'Table 8'!K36</f>
        <v>39766.543689320388</v>
      </c>
      <c r="H30" s="14">
        <f>'Table 11'!M30/'Table 8'!M36</f>
        <v>41970.610144927537</v>
      </c>
      <c r="I30" s="42">
        <f>'Table 11'!O30/'Table 8'!O36</f>
        <v>36515.052631578947</v>
      </c>
      <c r="J30" s="63">
        <f>'Table 11'!Q30/'Table 8'!Q36</f>
        <v>39073.763797356834</v>
      </c>
    </row>
    <row r="31" spans="1:11" s="199" customFormat="1" ht="18" customHeight="1" x14ac:dyDescent="0.3">
      <c r="A31" s="344" t="s">
        <v>163</v>
      </c>
      <c r="B31" s="367" t="s">
        <v>164</v>
      </c>
      <c r="C31" s="48">
        <f>'Table 11'!C31/'Table 8'!C37</f>
        <v>0</v>
      </c>
      <c r="D31" s="48">
        <f>'Table 11'!E31/'Table 8'!E37</f>
        <v>0</v>
      </c>
      <c r="E31" s="42">
        <f>'Table 11'!G31/'Table 8'!G37</f>
        <v>0</v>
      </c>
      <c r="F31" s="14">
        <v>0</v>
      </c>
      <c r="G31" s="42">
        <f>'Table 11'!K31/'Table 8'!K40</f>
        <v>58738.367647058825</v>
      </c>
      <c r="H31" s="14">
        <v>0</v>
      </c>
      <c r="I31" s="42">
        <v>0</v>
      </c>
      <c r="J31" s="63">
        <f>'Table 11'!Q31/'Table 8'!Q40</f>
        <v>58738.367647058825</v>
      </c>
    </row>
    <row r="32" spans="1:11" s="199" customFormat="1" ht="18" customHeight="1" thickBot="1" x14ac:dyDescent="0.35">
      <c r="A32" s="429" t="s">
        <v>160</v>
      </c>
      <c r="B32" s="375" t="s">
        <v>161</v>
      </c>
      <c r="C32" s="48">
        <v>0</v>
      </c>
      <c r="D32" s="49">
        <v>0</v>
      </c>
      <c r="E32" s="49">
        <v>0</v>
      </c>
      <c r="F32" s="49">
        <f>'Table 11'!I32/'Table 8'!I44</f>
        <v>704539.33333333337</v>
      </c>
      <c r="G32" s="49">
        <v>0</v>
      </c>
      <c r="H32" s="49">
        <v>0</v>
      </c>
      <c r="I32" s="43">
        <v>0</v>
      </c>
      <c r="J32" s="44">
        <f>'Table 11'!Q32/'Table 8'!Q44</f>
        <v>704539.33333333337</v>
      </c>
      <c r="K32" s="183"/>
    </row>
    <row r="33" spans="1:10" s="199" customFormat="1" ht="18" customHeight="1" thickTop="1" thickBot="1" x14ac:dyDescent="0.35">
      <c r="A33" s="424"/>
      <c r="B33" s="217"/>
      <c r="C33" s="38"/>
      <c r="D33" s="14"/>
      <c r="E33" s="14"/>
      <c r="F33" s="14"/>
      <c r="G33" s="14"/>
      <c r="H33" s="14"/>
      <c r="I33" s="14"/>
      <c r="J33" s="14"/>
    </row>
    <row r="34" spans="1:10" s="199" customFormat="1" ht="18" customHeight="1" thickTop="1" x14ac:dyDescent="0.3">
      <c r="A34" s="425" t="s">
        <v>15</v>
      </c>
      <c r="B34" s="433" t="s">
        <v>34</v>
      </c>
      <c r="C34" s="50">
        <f>C12</f>
        <v>249756.86206896551</v>
      </c>
      <c r="D34" s="50">
        <f t="shared" ref="D34:E34" si="3">D12</f>
        <v>254435.33333333334</v>
      </c>
      <c r="E34" s="40">
        <f t="shared" si="3"/>
        <v>198999.6917094017</v>
      </c>
      <c r="F34" s="41">
        <f t="shared" ref="F34:G34" si="4">F12</f>
        <v>193405.29379310345</v>
      </c>
      <c r="G34" s="40">
        <f t="shared" si="4"/>
        <v>188777.42835106383</v>
      </c>
      <c r="H34" s="41">
        <f t="shared" ref="H34:I34" si="5">H12</f>
        <v>215180.10167464116</v>
      </c>
      <c r="I34" s="40">
        <f t="shared" si="5"/>
        <v>215538.03113553114</v>
      </c>
      <c r="J34" s="62">
        <f>J12</f>
        <v>212477.06333631484</v>
      </c>
    </row>
    <row r="35" spans="1:10" s="192" customFormat="1" ht="18" customHeight="1" x14ac:dyDescent="0.3">
      <c r="A35" s="344"/>
      <c r="B35" s="423" t="s">
        <v>0</v>
      </c>
      <c r="C35" s="42"/>
      <c r="D35" s="48"/>
      <c r="E35" s="42"/>
      <c r="F35" s="14"/>
      <c r="G35" s="42"/>
      <c r="H35" s="14"/>
      <c r="I35" s="42"/>
      <c r="J35" s="63"/>
    </row>
    <row r="36" spans="1:10" s="199" customFormat="1" ht="18" customHeight="1" x14ac:dyDescent="0.3">
      <c r="A36" s="344" t="s">
        <v>23</v>
      </c>
      <c r="B36" s="367" t="s">
        <v>6</v>
      </c>
      <c r="C36" s="48">
        <f>'Table 11'!C36/'Table 9'!C12</f>
        <v>304084.25</v>
      </c>
      <c r="D36" s="48">
        <f>'Table 11'!E36/'Table 9'!E12</f>
        <v>426876</v>
      </c>
      <c r="E36" s="42">
        <f>'Table 11'!G36/'Table 9'!G12</f>
        <v>305440</v>
      </c>
      <c r="F36" s="14">
        <f>'Table 11'!I36/'Table 9'!I12</f>
        <v>268960.07692307694</v>
      </c>
      <c r="G36" s="42">
        <f>'Table 11'!K36/'Table 9'!K12</f>
        <v>326290.79105263157</v>
      </c>
      <c r="H36" s="14">
        <f>'Table 11'!M36/'Table 9'!M12</f>
        <v>329760.34615384613</v>
      </c>
      <c r="I36" s="42">
        <f>'Table 11'!O36/'Table 9'!O12</f>
        <v>333282.16666666669</v>
      </c>
      <c r="J36" s="63">
        <f>'Table 11'!Q36/'Table 9'!Q12</f>
        <v>318171.67079545459</v>
      </c>
    </row>
    <row r="37" spans="1:10" s="199" customFormat="1" ht="18" customHeight="1" x14ac:dyDescent="0.3">
      <c r="A37" s="344" t="s">
        <v>24</v>
      </c>
      <c r="B37" s="367" t="s">
        <v>31</v>
      </c>
      <c r="C37" s="48">
        <f>'Table 11'!C37/'Table 9'!C16</f>
        <v>295398.47619047621</v>
      </c>
      <c r="D37" s="48">
        <f>'Table 11'!E37/'Table 9'!E16</f>
        <v>298724.42424242425</v>
      </c>
      <c r="E37" s="42">
        <f>'Table 11'!G37/'Table 9'!G16</f>
        <v>258067.20000000001</v>
      </c>
      <c r="F37" s="14">
        <f>'Table 11'!I37/'Table 9'!I16</f>
        <v>264054.70833333331</v>
      </c>
      <c r="G37" s="42">
        <f>'Table 11'!K37/'Table 9'!K16</f>
        <v>284065.54761904763</v>
      </c>
      <c r="H37" s="14">
        <f>'Table 11'!M37/'Table 9'!M16</f>
        <v>272954.56</v>
      </c>
      <c r="I37" s="42">
        <f>'Table 11'!O37/'Table 9'!O16</f>
        <v>236905.78571428571</v>
      </c>
      <c r="J37" s="63">
        <f>'Table 11'!Q37/'Table 9'!Q16</f>
        <v>272325.30494505493</v>
      </c>
    </row>
    <row r="38" spans="1:10" s="199" customFormat="1" ht="18" customHeight="1" x14ac:dyDescent="0.3">
      <c r="A38" s="344" t="s">
        <v>26</v>
      </c>
      <c r="B38" s="367" t="s">
        <v>8</v>
      </c>
      <c r="C38" s="48">
        <f>'Table 11'!C38/'Table 9'!C20</f>
        <v>338106.9</v>
      </c>
      <c r="D38" s="48">
        <f>'Table 11'!E38/'Table 9'!E20</f>
        <v>243850</v>
      </c>
      <c r="E38" s="42">
        <f>'Table 11'!G38/'Table 9'!G20</f>
        <v>226076.125</v>
      </c>
      <c r="F38" s="14">
        <f>'Table 11'!I38/'Table 9'!I20</f>
        <v>258743.16129032258</v>
      </c>
      <c r="G38" s="42">
        <f>'Table 11'!K38/'Table 9'!K20</f>
        <v>222964.94444444444</v>
      </c>
      <c r="H38" s="14">
        <f>'Table 11'!M38/'Table 9'!M20</f>
        <v>275658.91111111111</v>
      </c>
      <c r="I38" s="42">
        <f>'Table 11'!O38/'Table 9'!O20</f>
        <v>260448.84210526315</v>
      </c>
      <c r="J38" s="63">
        <f>'Table 11'!Q38/'Table 9'!Q20</f>
        <v>256185.88832487309</v>
      </c>
    </row>
    <row r="39" spans="1:10" s="199" customFormat="1" ht="18" customHeight="1" x14ac:dyDescent="0.3">
      <c r="A39" s="344" t="s">
        <v>25</v>
      </c>
      <c r="B39" s="367" t="s">
        <v>33</v>
      </c>
      <c r="C39" s="48">
        <f>'Table 11'!C39/'Table 9'!C24</f>
        <v>178449.4827586207</v>
      </c>
      <c r="D39" s="48">
        <f>'Table 11'!E39/'Table 9'!E24</f>
        <v>184938.17857142858</v>
      </c>
      <c r="E39" s="42">
        <f>'Table 11'!G39/'Table 9'!G24</f>
        <v>118223.0731707317</v>
      </c>
      <c r="F39" s="14">
        <f>'Table 11'!I39/'Table 9'!I24</f>
        <v>100715.78636363636</v>
      </c>
      <c r="G39" s="42">
        <v>0</v>
      </c>
      <c r="H39" s="14">
        <v>0</v>
      </c>
      <c r="I39" s="42">
        <v>0</v>
      </c>
      <c r="J39" s="63">
        <f>'Table 11'!Q39/'Table 9'!Q24</f>
        <v>138253.13098591552</v>
      </c>
    </row>
    <row r="40" spans="1:10" s="199" customFormat="1" ht="18" customHeight="1" x14ac:dyDescent="0.3">
      <c r="A40" s="344" t="s">
        <v>166</v>
      </c>
      <c r="B40" s="367" t="s">
        <v>167</v>
      </c>
      <c r="C40" s="48">
        <v>0</v>
      </c>
      <c r="D40" s="48">
        <v>0</v>
      </c>
      <c r="E40" s="42">
        <v>0</v>
      </c>
      <c r="F40" s="14">
        <v>0</v>
      </c>
      <c r="G40" s="42">
        <f>'Table 11'!K40/'Table 9'!K28</f>
        <v>100117.17391304347</v>
      </c>
      <c r="H40" s="14">
        <f>'Table 11'!M40/'Table 9'!M28</f>
        <v>104461.35714285714</v>
      </c>
      <c r="I40" s="42">
        <f>'Table 11'!O40/'Table 9'!O28</f>
        <v>131363.97916666666</v>
      </c>
      <c r="J40" s="63">
        <f>'Table 11'!Q40/'Table 9'!Q28</f>
        <v>110193.01734104047</v>
      </c>
    </row>
    <row r="41" spans="1:10" s="199" customFormat="1" ht="18" customHeight="1" x14ac:dyDescent="0.3">
      <c r="A41" s="344" t="s">
        <v>27</v>
      </c>
      <c r="B41" s="367" t="s">
        <v>9</v>
      </c>
      <c r="C41" s="48">
        <f>'Table 11'!C41/'Table 9'!C32</f>
        <v>261560.58333333334</v>
      </c>
      <c r="D41" s="48">
        <f>'Table 11'!E41/'Table 9'!E32</f>
        <v>271182.45454545453</v>
      </c>
      <c r="E41" s="42">
        <f>'Table 11'!G41/'Table 9'!G32</f>
        <v>213994.38461538462</v>
      </c>
      <c r="F41" s="14">
        <f>'Table 11'!I41/'Table 9'!I32</f>
        <v>191454.30434782608</v>
      </c>
      <c r="G41" s="42">
        <f>'Table 11'!K41/'Table 9'!K32</f>
        <v>225347.5</v>
      </c>
      <c r="H41" s="14">
        <f>'Table 11'!M41/'Table 9'!M32</f>
        <v>217358.42763157896</v>
      </c>
      <c r="I41" s="42">
        <f>'Table 11'!O41/'Table 9'!O32</f>
        <v>242103.42553191489</v>
      </c>
      <c r="J41" s="63">
        <f>'Table 11'!Q41/'Table 9'!Q32</f>
        <v>228195.49568965516</v>
      </c>
    </row>
    <row r="42" spans="1:10" s="199" customFormat="1" ht="18" customHeight="1" x14ac:dyDescent="0.3">
      <c r="A42" s="373" t="s">
        <v>28</v>
      </c>
      <c r="B42" s="367" t="s">
        <v>10</v>
      </c>
      <c r="C42" s="42">
        <f>'Table 11'!C42/'Table 9'!C36</f>
        <v>199710.57142857142</v>
      </c>
      <c r="D42" s="48">
        <f>'Table 11'!E42/'Table 9'!E36</f>
        <v>298828.5</v>
      </c>
      <c r="E42" s="42">
        <f>'Table 11'!G42/'Table 9'!G36</f>
        <v>205348.55555555556</v>
      </c>
      <c r="F42" s="14">
        <f>'Table 11'!I42/'Table 9'!I36</f>
        <v>135399.20000000001</v>
      </c>
      <c r="G42" s="42">
        <f>'Table 11'!K42/'Table 9'!K36</f>
        <v>125385.15384615384</v>
      </c>
      <c r="H42" s="42">
        <f>'Table 11'!M42/'Table 9'!M36</f>
        <v>161100.05263157896</v>
      </c>
      <c r="I42" s="42">
        <f>'Table 11'!O42/'Table 9'!O36</f>
        <v>144306.9411764706</v>
      </c>
      <c r="J42" s="42">
        <f>'Table 11'!Q42/'Table 9'!Q36</f>
        <v>163791.68354430379</v>
      </c>
    </row>
    <row r="43" spans="1:10" s="199" customFormat="1" ht="18" customHeight="1" x14ac:dyDescent="0.3">
      <c r="A43" s="344" t="s">
        <v>174</v>
      </c>
      <c r="B43" s="367" t="s">
        <v>184</v>
      </c>
      <c r="C43" s="42">
        <v>0</v>
      </c>
      <c r="D43" s="42">
        <v>0</v>
      </c>
      <c r="E43" s="42">
        <v>0</v>
      </c>
      <c r="F43" s="42">
        <v>0</v>
      </c>
      <c r="G43" s="48">
        <v>0</v>
      </c>
      <c r="H43" s="48">
        <v>0</v>
      </c>
      <c r="I43" s="42">
        <f>'Table 11'!O43/'Table 9'!O45</f>
        <v>261540.72727272726</v>
      </c>
      <c r="J43" s="42">
        <f>I43</f>
        <v>261540.72727272726</v>
      </c>
    </row>
    <row r="44" spans="1:10" s="199" customFormat="1" ht="18" customHeight="1" x14ac:dyDescent="0.3">
      <c r="A44" s="344" t="s">
        <v>175</v>
      </c>
      <c r="B44" s="367" t="s">
        <v>177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2">
        <f>'Table 11'!O44/'Table 9'!O49</f>
        <v>209064.9411764706</v>
      </c>
      <c r="J44" s="42">
        <f t="shared" ref="J44:J48" si="6">I44</f>
        <v>209064.9411764706</v>
      </c>
    </row>
    <row r="45" spans="1:10" s="199" customFormat="1" ht="18" customHeight="1" x14ac:dyDescent="0.3">
      <c r="A45" s="344" t="s">
        <v>176</v>
      </c>
      <c r="B45" s="367" t="s">
        <v>178</v>
      </c>
      <c r="C45" s="48">
        <v>0</v>
      </c>
      <c r="D45" s="48">
        <v>0</v>
      </c>
      <c r="E45" s="42">
        <v>0</v>
      </c>
      <c r="F45" s="63">
        <v>0</v>
      </c>
      <c r="G45" s="14">
        <v>0</v>
      </c>
      <c r="H45" s="48">
        <v>0</v>
      </c>
      <c r="I45" s="42">
        <f>'Table 11'!O45/'Table 9'!O53</f>
        <v>222393.375</v>
      </c>
      <c r="J45" s="42">
        <f t="shared" si="6"/>
        <v>222393.375</v>
      </c>
    </row>
    <row r="46" spans="1:10" s="199" customFormat="1" ht="18" customHeight="1" x14ac:dyDescent="0.3">
      <c r="A46" s="344" t="s">
        <v>180</v>
      </c>
      <c r="B46" s="367" t="s">
        <v>179</v>
      </c>
      <c r="C46" s="48">
        <v>0</v>
      </c>
      <c r="D46" s="48">
        <v>0</v>
      </c>
      <c r="E46" s="48">
        <v>0</v>
      </c>
      <c r="F46" s="42">
        <v>0</v>
      </c>
      <c r="G46" s="48">
        <v>0</v>
      </c>
      <c r="H46" s="48">
        <v>0</v>
      </c>
      <c r="I46" s="42">
        <f>'Table 11'!O46/'Table 9'!O62</f>
        <v>194177.23076923078</v>
      </c>
      <c r="J46" s="42">
        <f t="shared" si="6"/>
        <v>194177.23076923078</v>
      </c>
    </row>
    <row r="47" spans="1:10" s="199" customFormat="1" ht="18" customHeight="1" x14ac:dyDescent="0.3">
      <c r="A47" s="344" t="s">
        <v>181</v>
      </c>
      <c r="B47" s="367" t="s">
        <v>182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2">
        <f>'Table 11'!O47/'Table 9'!O66</f>
        <v>212407.34375</v>
      </c>
      <c r="J47" s="42">
        <f t="shared" si="6"/>
        <v>212407.34375</v>
      </c>
    </row>
    <row r="48" spans="1:10" s="199" customFormat="1" ht="18" customHeight="1" thickBot="1" x14ac:dyDescent="0.35">
      <c r="A48" s="374" t="s">
        <v>188</v>
      </c>
      <c r="B48" s="375" t="s">
        <v>183</v>
      </c>
      <c r="C48" s="48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3">
        <f>'Table 11'!O48/'Table 9'!O70</f>
        <v>226236.1</v>
      </c>
      <c r="J48" s="43">
        <f t="shared" si="6"/>
        <v>226236.1</v>
      </c>
    </row>
    <row r="49" spans="1:10" s="199" customFormat="1" ht="18" customHeight="1" thickTop="1" thickBot="1" x14ac:dyDescent="0.35">
      <c r="A49" s="424"/>
      <c r="B49" s="217"/>
      <c r="C49" s="38"/>
      <c r="D49" s="14"/>
      <c r="E49" s="14"/>
      <c r="F49" s="14"/>
      <c r="G49" s="14"/>
      <c r="H49" s="14"/>
      <c r="I49" s="14"/>
      <c r="J49" s="14"/>
    </row>
    <row r="50" spans="1:10" s="199" customFormat="1" ht="18" customHeight="1" thickTop="1" thickBot="1" x14ac:dyDescent="0.35">
      <c r="A50" s="197" t="s">
        <v>29</v>
      </c>
      <c r="B50" s="198" t="s">
        <v>35</v>
      </c>
      <c r="C50" s="47">
        <f>C13</f>
        <v>45317.5</v>
      </c>
      <c r="D50" s="47">
        <f t="shared" ref="D50:E50" si="7">D13</f>
        <v>48743.5</v>
      </c>
      <c r="E50" s="39">
        <f t="shared" si="7"/>
        <v>36733.729166666664</v>
      </c>
      <c r="F50" s="38">
        <f t="shared" ref="F50:G50" si="8">F13</f>
        <v>34010</v>
      </c>
      <c r="G50" s="39">
        <f t="shared" si="8"/>
        <v>43749.857142857145</v>
      </c>
      <c r="H50" s="38">
        <f t="shared" ref="H50:I50" si="9">H13</f>
        <v>35664.133333333331</v>
      </c>
      <c r="I50" s="38">
        <f t="shared" si="9"/>
        <v>39477.625</v>
      </c>
      <c r="J50" s="65">
        <f>J13</f>
        <v>39184.585616438359</v>
      </c>
    </row>
    <row r="51" spans="1:10" ht="18" customHeight="1" thickTop="1" x14ac:dyDescent="0.3"/>
  </sheetData>
  <mergeCells count="2">
    <mergeCell ref="A5:A7"/>
    <mergeCell ref="B5:B7"/>
  </mergeCells>
  <pageMargins left="0.70866141732283472" right="0.70866141732283472" top="0.74803149606299213" bottom="0.74803149606299213" header="0.31496062992125984" footer="0.31496062992125984"/>
  <pageSetup paperSize="8" scale="95" orientation="landscape" horizontalDpi="300" verticalDpi="300" r:id="rId1"/>
  <headerFooter>
    <oddHeader>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42"/>
  <sheetViews>
    <sheetView zoomScale="90" zoomScaleNormal="90" workbookViewId="0">
      <pane xSplit="2" ySplit="7" topLeftCell="C24" activePane="bottomRight" state="frozen"/>
      <selection pane="topRight" activeCell="C1" sqref="C1"/>
      <selection pane="bottomLeft" activeCell="A8" sqref="A8"/>
      <selection pane="bottomRight" activeCell="H47" sqref="H47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143</v>
      </c>
      <c r="B3" s="2" t="s">
        <v>82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8" customFormat="1" ht="18" customHeight="1" thickTop="1" x14ac:dyDescent="0.3">
      <c r="A5" s="388" t="s">
        <v>106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28" customFormat="1" ht="18" customHeight="1" thickBot="1" x14ac:dyDescent="0.35">
      <c r="A7" s="389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82" customFormat="1" ht="18" customHeight="1" thickTop="1" x14ac:dyDescent="0.2">
      <c r="A8" s="391" t="s">
        <v>49</v>
      </c>
      <c r="B8" s="190" t="s">
        <v>50</v>
      </c>
      <c r="C8" s="171">
        <v>68</v>
      </c>
      <c r="D8" s="68">
        <f>100/C10*C8</f>
        <v>48.920863309352512</v>
      </c>
      <c r="E8" s="175">
        <v>56</v>
      </c>
      <c r="F8" s="117">
        <f>100/E10*E8</f>
        <v>46.280991735537192</v>
      </c>
      <c r="G8" s="171">
        <v>52</v>
      </c>
      <c r="H8" s="68">
        <f>100/G10*G8</f>
        <v>51.485148514851488</v>
      </c>
      <c r="I8" s="175">
        <v>44</v>
      </c>
      <c r="J8" s="117">
        <f>100/I10*I8</f>
        <v>45.833333333333336</v>
      </c>
      <c r="K8" s="171">
        <f>SUM(K12,K16,K20,K24,K28)</f>
        <v>58</v>
      </c>
      <c r="L8" s="117">
        <f>100/K10*K8</f>
        <v>61.052631578947363</v>
      </c>
      <c r="M8" s="175">
        <f>SUM(M12,M16,M20,M24,M28)</f>
        <v>53</v>
      </c>
      <c r="N8" s="117">
        <f>100/M10*M8</f>
        <v>63.855421686746993</v>
      </c>
      <c r="O8" s="171">
        <f>SUM(O12,O16,O20,O24,O28)</f>
        <v>64</v>
      </c>
      <c r="P8" s="68">
        <f>100/O10*O8</f>
        <v>65.306122448979593</v>
      </c>
      <c r="Q8" s="71">
        <f t="shared" ref="Q8:Q10" si="0">SUM(C8,E8,G8,I8,K8,M8,O8)</f>
        <v>395</v>
      </c>
      <c r="R8" s="117">
        <f>100/Q10*Q8</f>
        <v>53.8881309686221</v>
      </c>
    </row>
    <row r="9" spans="1:18" s="182" customFormat="1" ht="18" customHeight="1" x14ac:dyDescent="0.2">
      <c r="A9" s="392"/>
      <c r="B9" s="191" t="s">
        <v>169</v>
      </c>
      <c r="C9" s="172">
        <f>SUM(C10-C8)</f>
        <v>71</v>
      </c>
      <c r="D9" s="74">
        <f>100/C10*C9</f>
        <v>51.079136690647481</v>
      </c>
      <c r="E9" s="173">
        <f>SUM(E10-E8)</f>
        <v>65</v>
      </c>
      <c r="F9" s="118">
        <f>100/E10*E9</f>
        <v>53.719008264462815</v>
      </c>
      <c r="G9" s="172">
        <f>SUM(G10-G8)</f>
        <v>49</v>
      </c>
      <c r="H9" s="74">
        <f>100/G10*G9</f>
        <v>48.514851485148512</v>
      </c>
      <c r="I9" s="173">
        <f>SUM(I10-I8)</f>
        <v>52</v>
      </c>
      <c r="J9" s="118">
        <f>100/I10*I9</f>
        <v>54.166666666666671</v>
      </c>
      <c r="K9" s="172">
        <f>SUM(K10-K8)</f>
        <v>37</v>
      </c>
      <c r="L9" s="118">
        <f>100/K10*K9</f>
        <v>38.94736842105263</v>
      </c>
      <c r="M9" s="172">
        <f>SUM(M10-M8)</f>
        <v>30</v>
      </c>
      <c r="N9" s="118">
        <f>100/M10*M9</f>
        <v>36.144578313253014</v>
      </c>
      <c r="O9" s="172">
        <f>SUM(O10-O8)</f>
        <v>34</v>
      </c>
      <c r="P9" s="74">
        <f>100/O10*O9</f>
        <v>34.693877551020407</v>
      </c>
      <c r="Q9" s="77">
        <f t="shared" si="0"/>
        <v>338</v>
      </c>
      <c r="R9" s="118">
        <f>100/Q10*Q9</f>
        <v>46.1118690313779</v>
      </c>
    </row>
    <row r="10" spans="1:18" s="182" customFormat="1" ht="18" customHeight="1" thickBot="1" x14ac:dyDescent="0.25">
      <c r="A10" s="393"/>
      <c r="B10" s="193" t="s">
        <v>1</v>
      </c>
      <c r="C10" s="82">
        <v>139</v>
      </c>
      <c r="D10" s="83">
        <f>100/C10*C10</f>
        <v>100</v>
      </c>
      <c r="E10" s="82">
        <v>121</v>
      </c>
      <c r="F10" s="83">
        <f>100/E10*E10</f>
        <v>100</v>
      </c>
      <c r="G10" s="82">
        <v>101</v>
      </c>
      <c r="H10" s="83">
        <f>100/G10*G10</f>
        <v>100</v>
      </c>
      <c r="I10" s="82">
        <v>96</v>
      </c>
      <c r="J10" s="243">
        <f>100/I10*I10</f>
        <v>100</v>
      </c>
      <c r="K10" s="82">
        <f>SUM(K14,K18,K22,K26,K30)</f>
        <v>95</v>
      </c>
      <c r="L10" s="243">
        <f>100/K10*K10</f>
        <v>100</v>
      </c>
      <c r="M10" s="82">
        <f>SUM(M14,M18,M22,M26,M30)</f>
        <v>83</v>
      </c>
      <c r="N10" s="243">
        <f>100/M10*M10</f>
        <v>100.00000000000001</v>
      </c>
      <c r="O10" s="82">
        <f>SUM(O14,O18,O22,O26,O30)</f>
        <v>98</v>
      </c>
      <c r="P10" s="243">
        <f>100/O10*O10</f>
        <v>100</v>
      </c>
      <c r="Q10" s="82">
        <f t="shared" si="0"/>
        <v>733</v>
      </c>
      <c r="R10" s="245">
        <f>100/Q10*Q10</f>
        <v>100</v>
      </c>
    </row>
    <row r="11" spans="1:18" s="182" customFormat="1" ht="18" customHeight="1" thickTop="1" thickBot="1" x14ac:dyDescent="0.35">
      <c r="A11" s="184"/>
      <c r="B11" s="185"/>
      <c r="C11" s="87"/>
      <c r="D11" s="89"/>
      <c r="E11" s="87"/>
      <c r="F11" s="89"/>
      <c r="G11" s="87"/>
      <c r="H11" s="89"/>
      <c r="I11" s="87"/>
      <c r="J11" s="89"/>
      <c r="K11" s="87"/>
      <c r="L11" s="89"/>
      <c r="M11" s="87"/>
      <c r="N11" s="89"/>
      <c r="O11" s="87"/>
      <c r="P11" s="89"/>
      <c r="Q11" s="87"/>
      <c r="R11" s="89"/>
    </row>
    <row r="12" spans="1:18" s="186" customFormat="1" ht="18" customHeight="1" thickTop="1" x14ac:dyDescent="0.2">
      <c r="A12" s="396" t="s">
        <v>54</v>
      </c>
      <c r="B12" s="337" t="s">
        <v>50</v>
      </c>
      <c r="C12" s="174">
        <v>10</v>
      </c>
      <c r="D12" s="97">
        <f>100/C14*C12</f>
        <v>62.5</v>
      </c>
      <c r="E12" s="194">
        <v>11</v>
      </c>
      <c r="F12" s="268">
        <f>100/E14*E12</f>
        <v>78.571428571428569</v>
      </c>
      <c r="G12" s="174">
        <v>10</v>
      </c>
      <c r="H12" s="97">
        <f>100/G14*G12</f>
        <v>76.92307692307692</v>
      </c>
      <c r="I12" s="194">
        <v>12</v>
      </c>
      <c r="J12" s="268">
        <f>100/I14*I12</f>
        <v>85.714285714285722</v>
      </c>
      <c r="K12" s="174">
        <v>12</v>
      </c>
      <c r="L12" s="268">
        <f>100/K14*K12</f>
        <v>92.307692307692307</v>
      </c>
      <c r="M12" s="194">
        <f>SUM('Table 14'!M12,'Table 14'!M16,'Table 15'!M12)</f>
        <v>14</v>
      </c>
      <c r="N12" s="268">
        <f>100/M14*M12</f>
        <v>93.333333333333343</v>
      </c>
      <c r="O12" s="174">
        <f>SUM('Table 14'!O12,'Table 14'!O16,'Table 15'!O12,'Table 15'!O45)</f>
        <v>12</v>
      </c>
      <c r="P12" s="97">
        <f>100/O14*O12</f>
        <v>70.588235294117652</v>
      </c>
      <c r="Q12" s="277">
        <f t="shared" ref="Q12:Q13" si="1">SUM(C12,E12,G12,I12,K12,M12,O12)</f>
        <v>81</v>
      </c>
      <c r="R12" s="268">
        <f>100/Q14*Q12</f>
        <v>79.411764705882348</v>
      </c>
    </row>
    <row r="13" spans="1:18" s="186" customFormat="1" ht="18" customHeight="1" x14ac:dyDescent="0.2">
      <c r="A13" s="397"/>
      <c r="B13" s="338" t="s">
        <v>169</v>
      </c>
      <c r="C13" s="176">
        <f>SUM(C14-C12)</f>
        <v>6</v>
      </c>
      <c r="D13" s="91">
        <f>100/C14*C13</f>
        <v>37.5</v>
      </c>
      <c r="E13" s="195">
        <f>SUM(E14-E12)</f>
        <v>3</v>
      </c>
      <c r="F13" s="121">
        <f>100/E14*E13</f>
        <v>21.428571428571431</v>
      </c>
      <c r="G13" s="176">
        <f>SUM(G14-G12)</f>
        <v>3</v>
      </c>
      <c r="H13" s="91">
        <f>100/G14*G13</f>
        <v>23.076923076923077</v>
      </c>
      <c r="I13" s="195">
        <f>SUM(I14-I12)</f>
        <v>2</v>
      </c>
      <c r="J13" s="121">
        <f>100/I14*I13</f>
        <v>14.285714285714286</v>
      </c>
      <c r="K13" s="176">
        <f>SUM(K14-K12)</f>
        <v>1</v>
      </c>
      <c r="L13" s="121">
        <f>100/K14*K13</f>
        <v>7.6923076923076925</v>
      </c>
      <c r="M13" s="176">
        <f>SUM(M14-M12)</f>
        <v>1</v>
      </c>
      <c r="N13" s="121">
        <f>100/M14*M13</f>
        <v>6.666666666666667</v>
      </c>
      <c r="O13" s="176">
        <f>SUM(O14-O12)</f>
        <v>5</v>
      </c>
      <c r="P13" s="91">
        <f>100/O14*O13</f>
        <v>29.411764705882355</v>
      </c>
      <c r="Q13" s="92">
        <f t="shared" si="1"/>
        <v>21</v>
      </c>
      <c r="R13" s="121">
        <f>100/Q14*Q13</f>
        <v>20.588235294117645</v>
      </c>
    </row>
    <row r="14" spans="1:18" s="186" customFormat="1" ht="18" customHeight="1" thickBot="1" x14ac:dyDescent="0.25">
      <c r="A14" s="412"/>
      <c r="B14" s="339" t="s">
        <v>1</v>
      </c>
      <c r="C14" s="93">
        <v>16</v>
      </c>
      <c r="D14" s="94">
        <f>100/C14*C14</f>
        <v>100</v>
      </c>
      <c r="E14" s="93">
        <v>14</v>
      </c>
      <c r="F14" s="94">
        <f>100/E14*E14</f>
        <v>100</v>
      </c>
      <c r="G14" s="93">
        <v>13</v>
      </c>
      <c r="H14" s="94">
        <f>100/G14*G14</f>
        <v>100</v>
      </c>
      <c r="I14" s="93">
        <v>14</v>
      </c>
      <c r="J14" s="267">
        <f>100/I14*I14</f>
        <v>100</v>
      </c>
      <c r="K14" s="93">
        <v>13</v>
      </c>
      <c r="L14" s="267">
        <f>100/K14*K14</f>
        <v>100</v>
      </c>
      <c r="M14" s="93">
        <v>15</v>
      </c>
      <c r="N14" s="267">
        <f>100/M14*M14</f>
        <v>100</v>
      </c>
      <c r="O14" s="93">
        <f>SUM('Table 14'!O14+'Table 14'!O18+'Table 15'!O14,'Table 15'!O47)</f>
        <v>17</v>
      </c>
      <c r="P14" s="267">
        <f>100/O14*O14</f>
        <v>100</v>
      </c>
      <c r="Q14" s="93">
        <f t="shared" ref="Q14" si="2">SUM(C14,E14,G14,I14,K14,M14,O14)</f>
        <v>102</v>
      </c>
      <c r="R14" s="340">
        <f>100/Q14*Q14</f>
        <v>100</v>
      </c>
    </row>
    <row r="15" spans="1:18" s="186" customFormat="1" ht="18" customHeight="1" thickTop="1" thickBot="1" x14ac:dyDescent="0.25">
      <c r="A15" s="416"/>
      <c r="B15" s="166"/>
      <c r="C15" s="188"/>
      <c r="D15" s="240"/>
      <c r="E15" s="188"/>
      <c r="F15" s="188"/>
      <c r="G15" s="188"/>
      <c r="H15" s="240"/>
      <c r="I15" s="188"/>
      <c r="J15" s="240"/>
      <c r="K15" s="188"/>
      <c r="L15" s="240"/>
      <c r="M15" s="188"/>
      <c r="N15" s="240"/>
      <c r="O15" s="188"/>
      <c r="P15" s="240"/>
      <c r="Q15" s="188"/>
      <c r="R15" s="240"/>
    </row>
    <row r="16" spans="1:18" s="186" customFormat="1" ht="18" customHeight="1" thickTop="1" x14ac:dyDescent="0.2">
      <c r="A16" s="396" t="s">
        <v>55</v>
      </c>
      <c r="B16" s="337" t="s">
        <v>50</v>
      </c>
      <c r="C16" s="174">
        <v>13</v>
      </c>
      <c r="D16" s="97">
        <f>100/C18*C16</f>
        <v>52</v>
      </c>
      <c r="E16" s="194">
        <v>12</v>
      </c>
      <c r="F16" s="268">
        <f>100/E18*E16</f>
        <v>44.444444444444443</v>
      </c>
      <c r="G16" s="174">
        <v>14</v>
      </c>
      <c r="H16" s="97">
        <f>100/G18*G16</f>
        <v>66.666666666666671</v>
      </c>
      <c r="I16" s="194">
        <v>9</v>
      </c>
      <c r="J16" s="268">
        <f>100/I18*I16</f>
        <v>42.857142857142854</v>
      </c>
      <c r="K16" s="174">
        <v>18</v>
      </c>
      <c r="L16" s="268">
        <f>100/K18*K16</f>
        <v>69.230769230769226</v>
      </c>
      <c r="M16" s="194">
        <f>SUM('Table 14'!M20,'Table 15'!M16)</f>
        <v>12</v>
      </c>
      <c r="N16" s="268">
        <f>100/M18*M16</f>
        <v>70.588235294117652</v>
      </c>
      <c r="O16" s="174">
        <f>SUM('Table 14'!O20,'Table 15'!O16,'Table 15'!O53)</f>
        <v>20</v>
      </c>
      <c r="P16" s="97">
        <f>100/O18*O16</f>
        <v>74.074074074074076</v>
      </c>
      <c r="Q16" s="277">
        <f t="shared" ref="Q16:Q17" si="3">SUM(C16,E16,G16,I16,K16,M16,O16)</f>
        <v>98</v>
      </c>
      <c r="R16" s="268">
        <f>100/Q18*Q16</f>
        <v>59.756097560975611</v>
      </c>
    </row>
    <row r="17" spans="1:18" s="186" customFormat="1" ht="18" customHeight="1" x14ac:dyDescent="0.2">
      <c r="A17" s="397"/>
      <c r="B17" s="338" t="s">
        <v>169</v>
      </c>
      <c r="C17" s="176">
        <f>SUM(C18-C16)</f>
        <v>12</v>
      </c>
      <c r="D17" s="91">
        <f>100/C18*C17</f>
        <v>48</v>
      </c>
      <c r="E17" s="195">
        <f>SUM(E18-E16)</f>
        <v>15</v>
      </c>
      <c r="F17" s="121">
        <f>100/E18*E17</f>
        <v>55.555555555555557</v>
      </c>
      <c r="G17" s="176">
        <f>SUM(G18-G16)</f>
        <v>7</v>
      </c>
      <c r="H17" s="91">
        <f>100/G18*G17</f>
        <v>33.333333333333336</v>
      </c>
      <c r="I17" s="195">
        <f>SUM(I18-I16)</f>
        <v>12</v>
      </c>
      <c r="J17" s="121">
        <f>100/I18*I17</f>
        <v>57.142857142857139</v>
      </c>
      <c r="K17" s="176">
        <f>SUM(K18-K16)</f>
        <v>8</v>
      </c>
      <c r="L17" s="121">
        <f>100/K18*K17</f>
        <v>30.76923076923077</v>
      </c>
      <c r="M17" s="176">
        <f>SUM(M18-M16)</f>
        <v>5</v>
      </c>
      <c r="N17" s="121">
        <f>100/M18*M17</f>
        <v>29.411764705882355</v>
      </c>
      <c r="O17" s="176">
        <f>SUM(O18-O16)</f>
        <v>7</v>
      </c>
      <c r="P17" s="91">
        <f>100/O18*O17</f>
        <v>25.925925925925927</v>
      </c>
      <c r="Q17" s="92">
        <f t="shared" si="3"/>
        <v>66</v>
      </c>
      <c r="R17" s="121">
        <f>100/Q18*Q17</f>
        <v>40.243902439024389</v>
      </c>
    </row>
    <row r="18" spans="1:18" s="186" customFormat="1" ht="18" customHeight="1" thickBot="1" x14ac:dyDescent="0.25">
      <c r="A18" s="412"/>
      <c r="B18" s="339" t="s">
        <v>1</v>
      </c>
      <c r="C18" s="93">
        <v>25</v>
      </c>
      <c r="D18" s="94">
        <f>100/C18*C18</f>
        <v>100</v>
      </c>
      <c r="E18" s="93">
        <v>27</v>
      </c>
      <c r="F18" s="94">
        <f>100/E18*E18</f>
        <v>100</v>
      </c>
      <c r="G18" s="93">
        <v>21</v>
      </c>
      <c r="H18" s="94">
        <f>100/G18*G18</f>
        <v>100</v>
      </c>
      <c r="I18" s="93">
        <v>21</v>
      </c>
      <c r="J18" s="267">
        <f>100/I18*I18</f>
        <v>100</v>
      </c>
      <c r="K18" s="93">
        <v>26</v>
      </c>
      <c r="L18" s="267">
        <f>100/K18*K18</f>
        <v>100</v>
      </c>
      <c r="M18" s="93">
        <v>17</v>
      </c>
      <c r="N18" s="267">
        <f>100/M18*M18</f>
        <v>100</v>
      </c>
      <c r="O18" s="93">
        <f>SUM('Table 14'!O22+'Table 14'!O26+'Table 15'!O18,'Table 15'!O55)</f>
        <v>27</v>
      </c>
      <c r="P18" s="267">
        <f>100/O18*O18</f>
        <v>100</v>
      </c>
      <c r="Q18" s="93">
        <f t="shared" ref="Q18" si="4">SUM(C18,E18,G18,I18,K18,M18,O18)</f>
        <v>164</v>
      </c>
      <c r="R18" s="340">
        <f>100/Q18*Q18</f>
        <v>100</v>
      </c>
    </row>
    <row r="19" spans="1:18" s="186" customFormat="1" ht="18" customHeight="1" thickTop="1" thickBot="1" x14ac:dyDescent="0.25">
      <c r="A19" s="416"/>
      <c r="B19" s="166"/>
      <c r="C19" s="188"/>
      <c r="D19" s="240"/>
      <c r="E19" s="188"/>
      <c r="F19" s="188"/>
      <c r="G19" s="188"/>
      <c r="H19" s="240"/>
      <c r="I19" s="188"/>
      <c r="J19" s="240"/>
      <c r="K19" s="188"/>
      <c r="L19" s="240"/>
      <c r="M19" s="188"/>
      <c r="N19" s="240"/>
      <c r="O19" s="188"/>
      <c r="P19" s="240"/>
      <c r="Q19" s="188"/>
      <c r="R19" s="240"/>
    </row>
    <row r="20" spans="1:18" s="186" customFormat="1" ht="18" customHeight="1" thickTop="1" x14ac:dyDescent="0.2">
      <c r="A20" s="396" t="s">
        <v>56</v>
      </c>
      <c r="B20" s="337" t="s">
        <v>50</v>
      </c>
      <c r="C20" s="174">
        <v>15</v>
      </c>
      <c r="D20" s="97">
        <f>100/C22*C20</f>
        <v>39.473684210526315</v>
      </c>
      <c r="E20" s="194">
        <v>9</v>
      </c>
      <c r="F20" s="268">
        <f>100/E22*E20</f>
        <v>45</v>
      </c>
      <c r="G20" s="174">
        <v>9</v>
      </c>
      <c r="H20" s="97">
        <f>100/G22*G20</f>
        <v>47.368421052631582</v>
      </c>
      <c r="I20" s="194">
        <v>9</v>
      </c>
      <c r="J20" s="268">
        <f>100/I22*I20</f>
        <v>52.941176470588239</v>
      </c>
      <c r="K20" s="174">
        <v>11</v>
      </c>
      <c r="L20" s="268">
        <f>100/K22*K20</f>
        <v>64.705882352941188</v>
      </c>
      <c r="M20" s="194">
        <f>SUM('Table 14'!M28,'Table 15'!M20,'Table 15'!M24,'Table 15'!M28)</f>
        <v>12</v>
      </c>
      <c r="N20" s="268">
        <f>100/M22*M20</f>
        <v>60</v>
      </c>
      <c r="O20" s="174">
        <f>SUM('Table 14'!O28,'Table 15'!O20,'Table 15'!O24,'Table 15'!O28,'Table 15'!O49,'Table 15'!O62)</f>
        <v>17</v>
      </c>
      <c r="P20" s="97">
        <f>100/O22*O20</f>
        <v>77.27272727272728</v>
      </c>
      <c r="Q20" s="277">
        <f t="shared" ref="Q20:Q21" si="5">SUM(C20,E20,G20,I20,K20,M20,O20)</f>
        <v>82</v>
      </c>
      <c r="R20" s="268">
        <f>100/Q22*Q20</f>
        <v>53.594771241830067</v>
      </c>
    </row>
    <row r="21" spans="1:18" s="186" customFormat="1" ht="18" customHeight="1" x14ac:dyDescent="0.2">
      <c r="A21" s="397"/>
      <c r="B21" s="338" t="s">
        <v>169</v>
      </c>
      <c r="C21" s="176">
        <f>SUM(C22-C20)</f>
        <v>23</v>
      </c>
      <c r="D21" s="91">
        <f>100/C22*C21</f>
        <v>60.526315789473685</v>
      </c>
      <c r="E21" s="195">
        <f>SUM(E22-E20)</f>
        <v>11</v>
      </c>
      <c r="F21" s="121">
        <f>100/E22*E21</f>
        <v>55</v>
      </c>
      <c r="G21" s="176">
        <f>SUM(G22-G20)</f>
        <v>10</v>
      </c>
      <c r="H21" s="91">
        <f>100/G22*G21</f>
        <v>52.631578947368425</v>
      </c>
      <c r="I21" s="195">
        <f>SUM(I22-I20)</f>
        <v>8</v>
      </c>
      <c r="J21" s="121">
        <f>100/I22*I21</f>
        <v>47.058823529411768</v>
      </c>
      <c r="K21" s="176">
        <f>SUM(K22-K20)</f>
        <v>6</v>
      </c>
      <c r="L21" s="121">
        <f>100/K22*K21</f>
        <v>35.294117647058826</v>
      </c>
      <c r="M21" s="176">
        <f>SUM(M22-M20)</f>
        <v>8</v>
      </c>
      <c r="N21" s="121">
        <f>100/M22*M21</f>
        <v>40</v>
      </c>
      <c r="O21" s="176">
        <f>SUM(O22-O20)</f>
        <v>5</v>
      </c>
      <c r="P21" s="91">
        <f>100/O22*O21</f>
        <v>22.72727272727273</v>
      </c>
      <c r="Q21" s="92">
        <f t="shared" si="5"/>
        <v>71</v>
      </c>
      <c r="R21" s="121">
        <f>100/Q22*Q21</f>
        <v>46.405228758169933</v>
      </c>
    </row>
    <row r="22" spans="1:18" s="186" customFormat="1" ht="18" customHeight="1" thickBot="1" x14ac:dyDescent="0.25">
      <c r="A22" s="412"/>
      <c r="B22" s="339" t="s">
        <v>1</v>
      </c>
      <c r="C22" s="93">
        <v>38</v>
      </c>
      <c r="D22" s="94">
        <f>100/C22*C22</f>
        <v>100</v>
      </c>
      <c r="E22" s="93">
        <v>20</v>
      </c>
      <c r="F22" s="94">
        <f>100/E22*E22</f>
        <v>100</v>
      </c>
      <c r="G22" s="93">
        <v>19</v>
      </c>
      <c r="H22" s="94">
        <f>100/G22*G22</f>
        <v>100</v>
      </c>
      <c r="I22" s="93">
        <v>17</v>
      </c>
      <c r="J22" s="267">
        <f>100/I22*I22</f>
        <v>100</v>
      </c>
      <c r="K22" s="93">
        <v>17</v>
      </c>
      <c r="L22" s="267">
        <f>100/K22*K22</f>
        <v>100</v>
      </c>
      <c r="M22" s="93">
        <v>20</v>
      </c>
      <c r="N22" s="267">
        <f>100/M22*M22</f>
        <v>100</v>
      </c>
      <c r="O22" s="93">
        <f>SUM('Table 14'!O30+'Table 15'!O22+'Table 15'!O26+'Table 15'!O30,'Table 15'!O51,'Table 15'!O64)</f>
        <v>22</v>
      </c>
      <c r="P22" s="267">
        <f>100/O22*O22</f>
        <v>100.00000000000001</v>
      </c>
      <c r="Q22" s="93">
        <f t="shared" ref="Q22" si="6">SUM(C22,E22,G22,I22,K22,M22,O22)</f>
        <v>153</v>
      </c>
      <c r="R22" s="340">
        <f>100/Q22*Q22</f>
        <v>100</v>
      </c>
    </row>
    <row r="23" spans="1:18" s="186" customFormat="1" ht="18" customHeight="1" thickTop="1" thickBot="1" x14ac:dyDescent="0.25">
      <c r="A23" s="416"/>
      <c r="B23" s="166"/>
      <c r="C23" s="188"/>
      <c r="D23" s="240"/>
      <c r="E23" s="188"/>
      <c r="F23" s="240"/>
      <c r="G23" s="188"/>
      <c r="H23" s="240"/>
      <c r="I23" s="188"/>
      <c r="J23" s="240"/>
      <c r="K23" s="188"/>
      <c r="L23" s="240"/>
      <c r="M23" s="188"/>
      <c r="N23" s="240"/>
      <c r="O23" s="188"/>
      <c r="P23" s="240"/>
      <c r="Q23" s="188"/>
      <c r="R23" s="240"/>
    </row>
    <row r="24" spans="1:18" s="186" customFormat="1" ht="18" customHeight="1" thickTop="1" x14ac:dyDescent="0.2">
      <c r="A24" s="396" t="s">
        <v>57</v>
      </c>
      <c r="B24" s="337" t="s">
        <v>50</v>
      </c>
      <c r="C24" s="174">
        <v>3</v>
      </c>
      <c r="D24" s="97">
        <f>100/C26*C24</f>
        <v>60</v>
      </c>
      <c r="E24" s="194">
        <v>2</v>
      </c>
      <c r="F24" s="268">
        <f>100/E26*E24</f>
        <v>33.333333333333336</v>
      </c>
      <c r="G24" s="174">
        <v>3</v>
      </c>
      <c r="H24" s="97">
        <f>100/G26*G24</f>
        <v>50</v>
      </c>
      <c r="I24" s="194">
        <v>2</v>
      </c>
      <c r="J24" s="268">
        <f>100/I26*I24</f>
        <v>25</v>
      </c>
      <c r="K24" s="174">
        <v>3</v>
      </c>
      <c r="L24" s="268">
        <f>100/K26*K24</f>
        <v>50</v>
      </c>
      <c r="M24" s="194">
        <f>SUM('Table 14'!M32,'Table 15'!M32,)</f>
        <v>3</v>
      </c>
      <c r="N24" s="268">
        <f>100/M26*M24</f>
        <v>50</v>
      </c>
      <c r="O24" s="174">
        <f>SUM('Table 14'!O32,'Table 15'!O32,'Table 15'!O66)</f>
        <v>11</v>
      </c>
      <c r="P24" s="97">
        <f>100/O26*O24</f>
        <v>73.333333333333343</v>
      </c>
      <c r="Q24" s="277">
        <f t="shared" ref="Q24:Q25" si="7">SUM(C24,E24,G24,I24,K24,M24,O24)</f>
        <v>27</v>
      </c>
      <c r="R24" s="268">
        <f>100/Q26*Q24</f>
        <v>51.923076923076927</v>
      </c>
    </row>
    <row r="25" spans="1:18" s="186" customFormat="1" ht="18" customHeight="1" x14ac:dyDescent="0.2">
      <c r="A25" s="397"/>
      <c r="B25" s="338" t="s">
        <v>169</v>
      </c>
      <c r="C25" s="176">
        <f>SUM(C26-C24)</f>
        <v>2</v>
      </c>
      <c r="D25" s="91">
        <f>100/C26*C25</f>
        <v>40</v>
      </c>
      <c r="E25" s="195">
        <f>SUM(E26-E24)</f>
        <v>4</v>
      </c>
      <c r="F25" s="121">
        <f>100/E26*E25</f>
        <v>66.666666666666671</v>
      </c>
      <c r="G25" s="176">
        <f>SUM(G26-G24)</f>
        <v>3</v>
      </c>
      <c r="H25" s="91">
        <f>100/G26*G25</f>
        <v>50</v>
      </c>
      <c r="I25" s="195">
        <f>SUM(I26-I24)</f>
        <v>6</v>
      </c>
      <c r="J25" s="121">
        <f>100/I26*I25</f>
        <v>75</v>
      </c>
      <c r="K25" s="176">
        <f>SUM(K26-K24)</f>
        <v>3</v>
      </c>
      <c r="L25" s="121">
        <f>100/K26*K25</f>
        <v>50</v>
      </c>
      <c r="M25" s="176">
        <f>SUM(M26-M24)</f>
        <v>3</v>
      </c>
      <c r="N25" s="121">
        <f>100/M26*M25</f>
        <v>50</v>
      </c>
      <c r="O25" s="176">
        <f>SUM(O26-O24)</f>
        <v>4</v>
      </c>
      <c r="P25" s="91">
        <f>100/O26*O25</f>
        <v>26.666666666666668</v>
      </c>
      <c r="Q25" s="92">
        <f t="shared" si="7"/>
        <v>25</v>
      </c>
      <c r="R25" s="121">
        <f>100/Q26*Q25</f>
        <v>48.07692307692308</v>
      </c>
    </row>
    <row r="26" spans="1:18" s="186" customFormat="1" ht="18" customHeight="1" thickBot="1" x14ac:dyDescent="0.25">
      <c r="A26" s="412"/>
      <c r="B26" s="339" t="s">
        <v>1</v>
      </c>
      <c r="C26" s="93">
        <v>5</v>
      </c>
      <c r="D26" s="94">
        <f>100/C26*C26</f>
        <v>100</v>
      </c>
      <c r="E26" s="93">
        <v>6</v>
      </c>
      <c r="F26" s="94">
        <f>100/E26*E26</f>
        <v>100</v>
      </c>
      <c r="G26" s="93">
        <v>6</v>
      </c>
      <c r="H26" s="94">
        <f>100/G26*G26</f>
        <v>100</v>
      </c>
      <c r="I26" s="93">
        <v>8</v>
      </c>
      <c r="J26" s="267">
        <f>100/I26*I26</f>
        <v>100</v>
      </c>
      <c r="K26" s="93">
        <v>6</v>
      </c>
      <c r="L26" s="267">
        <f>100/K26*K26</f>
        <v>100</v>
      </c>
      <c r="M26" s="93">
        <v>6</v>
      </c>
      <c r="N26" s="267">
        <f>100/M26*M26</f>
        <v>100</v>
      </c>
      <c r="O26" s="93">
        <f>SUM('Table 14'!O34+'Table 15'!O34,'Table 15'!O68)</f>
        <v>15</v>
      </c>
      <c r="P26" s="267">
        <f>100/O26*O26</f>
        <v>100</v>
      </c>
      <c r="Q26" s="93">
        <f t="shared" ref="Q26" si="8">SUM(C26,E26,G26,I26,K26,M26,O26)</f>
        <v>52</v>
      </c>
      <c r="R26" s="340">
        <f>100/Q26*Q26</f>
        <v>100</v>
      </c>
    </row>
    <row r="27" spans="1:18" s="186" customFormat="1" ht="18" customHeight="1" thickTop="1" thickBot="1" x14ac:dyDescent="0.25">
      <c r="A27" s="416"/>
      <c r="B27" s="166"/>
      <c r="C27" s="188"/>
      <c r="D27" s="240"/>
      <c r="E27" s="188"/>
      <c r="F27" s="188"/>
      <c r="G27" s="188"/>
      <c r="H27" s="240"/>
      <c r="I27" s="188"/>
      <c r="J27" s="240"/>
      <c r="K27" s="188"/>
      <c r="L27" s="240"/>
      <c r="M27" s="188"/>
      <c r="N27" s="240"/>
      <c r="O27" s="188"/>
      <c r="P27" s="240"/>
      <c r="Q27" s="188"/>
      <c r="R27" s="240"/>
    </row>
    <row r="28" spans="1:18" s="186" customFormat="1" ht="18" customHeight="1" thickTop="1" x14ac:dyDescent="0.2">
      <c r="A28" s="396" t="s">
        <v>58</v>
      </c>
      <c r="B28" s="337" t="s">
        <v>50</v>
      </c>
      <c r="C28" s="174">
        <v>27</v>
      </c>
      <c r="D28" s="97">
        <f>100/C30*C28</f>
        <v>49.090909090909086</v>
      </c>
      <c r="E28" s="194">
        <v>22</v>
      </c>
      <c r="F28" s="268">
        <f>100/E30*E28</f>
        <v>40.74074074074074</v>
      </c>
      <c r="G28" s="174">
        <v>16</v>
      </c>
      <c r="H28" s="97">
        <f>100/G30*G28</f>
        <v>38.095238095238095</v>
      </c>
      <c r="I28" s="194">
        <v>12</v>
      </c>
      <c r="J28" s="268">
        <f>100/I30*I28</f>
        <v>33.333333333333329</v>
      </c>
      <c r="K28" s="174">
        <v>14</v>
      </c>
      <c r="L28" s="268">
        <f>100/K30*K28</f>
        <v>42.424242424242422</v>
      </c>
      <c r="M28" s="194">
        <f>SUM('Table 14'!M36,'Table 14'!M40,'Table 14'!M44,'Table 15'!M36,'Table 16'!M8)</f>
        <v>12</v>
      </c>
      <c r="N28" s="268">
        <f>100/M30*M28</f>
        <v>48</v>
      </c>
      <c r="O28" s="174">
        <f>SUM('Table 14'!O36,'Table 14'!O40,'Table 14'!O44,'Table 15'!O36,'Table 16'!O8,'Table 15'!O70)</f>
        <v>4</v>
      </c>
      <c r="P28" s="97">
        <f>100/O30*O28</f>
        <v>23.529411764705884</v>
      </c>
      <c r="Q28" s="277">
        <f t="shared" ref="Q28:Q29" si="9">SUM(C28,E28,G28,I28,K28,M28,O28)</f>
        <v>107</v>
      </c>
      <c r="R28" s="268">
        <f>100/Q30*Q28</f>
        <v>40.839694656488554</v>
      </c>
    </row>
    <row r="29" spans="1:18" s="186" customFormat="1" ht="18" customHeight="1" x14ac:dyDescent="0.2">
      <c r="A29" s="397"/>
      <c r="B29" s="338" t="s">
        <v>169</v>
      </c>
      <c r="C29" s="176">
        <f>SUM(C30-C28)</f>
        <v>28</v>
      </c>
      <c r="D29" s="91">
        <f>100/C30*C29</f>
        <v>50.909090909090907</v>
      </c>
      <c r="E29" s="195">
        <f>SUM(E30-E28)</f>
        <v>32</v>
      </c>
      <c r="F29" s="121">
        <f>100/E30*E29</f>
        <v>59.25925925925926</v>
      </c>
      <c r="G29" s="176">
        <f>SUM(G30-G28)</f>
        <v>26</v>
      </c>
      <c r="H29" s="91">
        <f>100/G30*G29</f>
        <v>61.904761904761905</v>
      </c>
      <c r="I29" s="195">
        <f>SUM(I30-I28)</f>
        <v>24</v>
      </c>
      <c r="J29" s="121">
        <f>100/I30*I29</f>
        <v>66.666666666666657</v>
      </c>
      <c r="K29" s="176">
        <f>SUM(K30-K28)</f>
        <v>19</v>
      </c>
      <c r="L29" s="121">
        <f>100/K30*K29</f>
        <v>57.575757575757578</v>
      </c>
      <c r="M29" s="176">
        <f>SUM(M30-M28)</f>
        <v>13</v>
      </c>
      <c r="N29" s="121">
        <f>100/M30*M29</f>
        <v>52</v>
      </c>
      <c r="O29" s="176">
        <f>SUM(O30-O28)</f>
        <v>13</v>
      </c>
      <c r="P29" s="91">
        <f>100/O30*O29</f>
        <v>76.470588235294116</v>
      </c>
      <c r="Q29" s="92">
        <f t="shared" si="9"/>
        <v>155</v>
      </c>
      <c r="R29" s="121">
        <f>100/Q30*Q29</f>
        <v>59.160305343511453</v>
      </c>
    </row>
    <row r="30" spans="1:18" s="186" customFormat="1" ht="18" customHeight="1" thickBot="1" x14ac:dyDescent="0.25">
      <c r="A30" s="412"/>
      <c r="B30" s="339" t="s">
        <v>1</v>
      </c>
      <c r="C30" s="93">
        <v>55</v>
      </c>
      <c r="D30" s="94">
        <f>100/C30*C30</f>
        <v>100</v>
      </c>
      <c r="E30" s="93">
        <v>54</v>
      </c>
      <c r="F30" s="94">
        <f>100/E30*E30</f>
        <v>100</v>
      </c>
      <c r="G30" s="93">
        <v>42</v>
      </c>
      <c r="H30" s="94">
        <f>100/G30*G30</f>
        <v>100</v>
      </c>
      <c r="I30" s="93">
        <v>36</v>
      </c>
      <c r="J30" s="267">
        <f>100/I30*I30</f>
        <v>100</v>
      </c>
      <c r="K30" s="93">
        <v>33</v>
      </c>
      <c r="L30" s="267">
        <f>100/K30*K30</f>
        <v>100</v>
      </c>
      <c r="M30" s="93">
        <f>SUM('Table 14'!M38,'Table 14'!M42,'Table 14'!M46,'Table 15'!M38,'Table 16'!M10)</f>
        <v>25</v>
      </c>
      <c r="N30" s="267">
        <f>100/M30*M30</f>
        <v>100</v>
      </c>
      <c r="O30" s="93">
        <f>SUM('Table 14'!O38,'Table 14'!O42,'Table 14'!O46,'Table 15'!O38,'Table 16'!O10,'Table 15'!O72)</f>
        <v>17</v>
      </c>
      <c r="P30" s="267">
        <f>100/O30*O30</f>
        <v>100</v>
      </c>
      <c r="Q30" s="93">
        <f t="shared" ref="Q30" si="10">SUM(C30,E30,G30,I30,K30,M30,O30)</f>
        <v>262</v>
      </c>
      <c r="R30" s="340">
        <f>100/Q30*Q30</f>
        <v>100</v>
      </c>
    </row>
    <row r="31" spans="1:18" s="186" customFormat="1" ht="12" thickTop="1" x14ac:dyDescent="0.2">
      <c r="A31" s="196"/>
      <c r="D31" s="230"/>
      <c r="H31" s="230"/>
      <c r="J31" s="230"/>
      <c r="L31" s="230"/>
      <c r="N31" s="230"/>
      <c r="P31" s="230"/>
      <c r="R31" s="230"/>
    </row>
    <row r="32" spans="1:18" s="186" customFormat="1" ht="11.4" x14ac:dyDescent="0.2">
      <c r="A32" s="196"/>
      <c r="D32" s="196"/>
      <c r="F32" s="272"/>
      <c r="H32" s="196"/>
      <c r="J32" s="272"/>
      <c r="L32" s="196"/>
      <c r="N32" s="272"/>
      <c r="P32" s="196"/>
      <c r="R32" s="196"/>
    </row>
    <row r="33" spans="1:18" s="186" customFormat="1" ht="11.4" x14ac:dyDescent="0.2">
      <c r="A33" s="196"/>
      <c r="J33" s="230"/>
      <c r="R33" s="196"/>
    </row>
    <row r="34" spans="1:18" s="159" customFormat="1" ht="11.4" x14ac:dyDescent="0.2">
      <c r="A34" s="162"/>
      <c r="J34" s="230"/>
      <c r="R34" s="162"/>
    </row>
    <row r="35" spans="1:18" s="159" customFormat="1" ht="11.4" x14ac:dyDescent="0.2">
      <c r="A35" s="162"/>
      <c r="R35" s="162"/>
    </row>
    <row r="36" spans="1:18" s="159" customFormat="1" ht="11.4" x14ac:dyDescent="0.2">
      <c r="A36" s="162"/>
      <c r="R36" s="162"/>
    </row>
    <row r="37" spans="1:18" s="159" customFormat="1" ht="11.4" x14ac:dyDescent="0.2">
      <c r="A37" s="162"/>
      <c r="R37" s="162"/>
    </row>
    <row r="38" spans="1:18" s="159" customFormat="1" ht="11.4" x14ac:dyDescent="0.2">
      <c r="A38" s="162"/>
      <c r="R38" s="162"/>
    </row>
    <row r="39" spans="1:18" s="159" customFormat="1" ht="11.4" x14ac:dyDescent="0.2">
      <c r="A39" s="162"/>
      <c r="C39" s="163"/>
      <c r="D39" s="164"/>
      <c r="E39" s="163"/>
      <c r="F39" s="164"/>
      <c r="H39" s="162"/>
      <c r="J39" s="162"/>
      <c r="L39" s="162"/>
      <c r="N39" s="162"/>
      <c r="P39" s="162"/>
      <c r="R39" s="162"/>
    </row>
    <row r="40" spans="1:18" s="159" customFormat="1" ht="11.4" x14ac:dyDescent="0.2">
      <c r="A40" s="162"/>
      <c r="C40" s="163"/>
      <c r="D40" s="164"/>
      <c r="E40" s="163"/>
      <c r="F40" s="164"/>
      <c r="H40" s="162"/>
      <c r="J40" s="162"/>
      <c r="L40" s="162"/>
      <c r="N40" s="162"/>
      <c r="P40" s="162"/>
      <c r="R40" s="162"/>
    </row>
    <row r="41" spans="1:18" s="159" customFormat="1" ht="11.4" x14ac:dyDescent="0.2">
      <c r="A41" s="162"/>
      <c r="C41" s="163"/>
      <c r="D41" s="164"/>
      <c r="E41" s="163"/>
      <c r="F41" s="164"/>
      <c r="H41" s="162"/>
      <c r="J41" s="162"/>
      <c r="L41" s="162"/>
      <c r="N41" s="162"/>
      <c r="P41" s="162"/>
      <c r="R41" s="162"/>
    </row>
    <row r="42" spans="1:18" s="159" customFormat="1" ht="11.4" x14ac:dyDescent="0.2">
      <c r="A42" s="162"/>
      <c r="C42" s="163"/>
      <c r="D42" s="164"/>
      <c r="E42" s="163"/>
      <c r="F42" s="164"/>
      <c r="H42" s="162"/>
      <c r="J42" s="162"/>
      <c r="L42" s="162"/>
      <c r="N42" s="162"/>
      <c r="P42" s="162"/>
      <c r="R42" s="162"/>
    </row>
  </sheetData>
  <mergeCells count="23">
    <mergeCell ref="A28:A30"/>
    <mergeCell ref="Q6:R6"/>
    <mergeCell ref="A8:A10"/>
    <mergeCell ref="A12:A14"/>
    <mergeCell ref="A16:A18"/>
    <mergeCell ref="A20:A22"/>
    <mergeCell ref="A24:A26"/>
    <mergeCell ref="A5:A7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8" scale="87" orientation="landscape" horizontalDpi="300" verticalDpi="300" r:id="rId1"/>
  <headerFooter differentOddEven="1">
    <oddHeader>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58"/>
  <sheetViews>
    <sheetView zoomScale="80" zoomScaleNormal="80" workbookViewId="0">
      <pane xSplit="2" ySplit="7" topLeftCell="C44" activePane="bottomRight" state="frozen"/>
      <selection pane="topRight" activeCell="C1" sqref="C1"/>
      <selection pane="bottomLeft" activeCell="A8" sqref="A8"/>
      <selection pane="bottomRight" activeCell="B46" sqref="A45:XFD46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142</v>
      </c>
      <c r="B3" s="2" t="s">
        <v>92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28" customFormat="1" ht="18" customHeight="1" thickBot="1" x14ac:dyDescent="0.35">
      <c r="A7" s="390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82" customFormat="1" ht="18" customHeight="1" thickTop="1" x14ac:dyDescent="0.2">
      <c r="A8" s="391" t="s">
        <v>60</v>
      </c>
      <c r="B8" s="177" t="s">
        <v>50</v>
      </c>
      <c r="C8" s="171">
        <v>54</v>
      </c>
      <c r="D8" s="68">
        <f>100/C10*C8</f>
        <v>58.695652173913039</v>
      </c>
      <c r="E8" s="175">
        <v>42</v>
      </c>
      <c r="F8" s="117">
        <f>100/E10*E8</f>
        <v>66.666666666666657</v>
      </c>
      <c r="G8" s="171">
        <v>36</v>
      </c>
      <c r="H8" s="68">
        <f>100/G10*G8</f>
        <v>57.142857142857139</v>
      </c>
      <c r="I8" s="175">
        <v>33</v>
      </c>
      <c r="J8" s="117">
        <f>100/I10*I8</f>
        <v>51.5625</v>
      </c>
      <c r="K8" s="171">
        <f>SUM(K12,K16,K20,K24,K28,K32,K36,K40,K44)</f>
        <v>39</v>
      </c>
      <c r="L8" s="117">
        <f>100/K10*K8</f>
        <v>65</v>
      </c>
      <c r="M8" s="175">
        <f>SUM(M12,M16,M20,M24,M28,M32,M36,M40,M44)</f>
        <v>42</v>
      </c>
      <c r="N8" s="117">
        <f>100/M10*M8</f>
        <v>84</v>
      </c>
      <c r="O8" s="171">
        <f>SUM(O12,O16,O20,O24,O28,O32,O36,O40,O44)</f>
        <v>27</v>
      </c>
      <c r="P8" s="117">
        <f>100/O10*O8</f>
        <v>77.142857142857139</v>
      </c>
      <c r="Q8" s="120">
        <f t="shared" ref="Q8:Q10" si="0">SUM(C8,E8,G8,I8,K8,M8,O8)</f>
        <v>273</v>
      </c>
      <c r="R8" s="117">
        <f>100/Q10*Q8</f>
        <v>63.934426229508198</v>
      </c>
    </row>
    <row r="9" spans="1:18" s="182" customFormat="1" ht="18" customHeight="1" x14ac:dyDescent="0.2">
      <c r="A9" s="392"/>
      <c r="B9" s="179" t="s">
        <v>169</v>
      </c>
      <c r="C9" s="78">
        <f>SUM(C10-C8)</f>
        <v>38</v>
      </c>
      <c r="D9" s="118">
        <f>100/C10*C9</f>
        <v>41.304347826086953</v>
      </c>
      <c r="E9" s="78">
        <f>SUM(E10-E8)</f>
        <v>21</v>
      </c>
      <c r="F9" s="118">
        <f>100/E10*E9</f>
        <v>33.333333333333329</v>
      </c>
      <c r="G9" s="78">
        <f>SUM(G10-G8)</f>
        <v>27</v>
      </c>
      <c r="H9" s="74">
        <f>100/G10*G9</f>
        <v>42.857142857142854</v>
      </c>
      <c r="I9" s="173">
        <f>SUM(I10-I8)</f>
        <v>31</v>
      </c>
      <c r="J9" s="118">
        <f>100/I10*I9</f>
        <v>48.4375</v>
      </c>
      <c r="K9" s="172">
        <f>SUM(K10-K8)</f>
        <v>21</v>
      </c>
      <c r="L9" s="118">
        <f>100/K10*K9</f>
        <v>35</v>
      </c>
      <c r="M9" s="172">
        <f>SUM(M10-M8)</f>
        <v>8</v>
      </c>
      <c r="N9" s="118">
        <f>100/M10*M9</f>
        <v>16</v>
      </c>
      <c r="O9" s="172">
        <f>SUM(O10-O8)</f>
        <v>8</v>
      </c>
      <c r="P9" s="118">
        <f>100/O10*O9</f>
        <v>22.857142857142858</v>
      </c>
      <c r="Q9" s="78">
        <f t="shared" si="0"/>
        <v>154</v>
      </c>
      <c r="R9" s="118">
        <f>100/Q10*Q9</f>
        <v>36.065573770491802</v>
      </c>
    </row>
    <row r="10" spans="1:18" s="182" customFormat="1" ht="18" customHeight="1" thickBot="1" x14ac:dyDescent="0.25">
      <c r="A10" s="393"/>
      <c r="B10" s="181" t="s">
        <v>1</v>
      </c>
      <c r="C10" s="82">
        <v>92</v>
      </c>
      <c r="D10" s="83">
        <f>100/C10*C10</f>
        <v>100</v>
      </c>
      <c r="E10" s="82">
        <v>63</v>
      </c>
      <c r="F10" s="83">
        <f>100/E10*E10</f>
        <v>100</v>
      </c>
      <c r="G10" s="82">
        <v>63</v>
      </c>
      <c r="H10" s="83">
        <f>100/G10*G10</f>
        <v>100</v>
      </c>
      <c r="I10" s="82">
        <v>64</v>
      </c>
      <c r="J10" s="243">
        <f>100/I10*I10</f>
        <v>100</v>
      </c>
      <c r="K10" s="82">
        <f>SUM(K14,K18,K22,K26,K30,K34,K38,K42,K46)</f>
        <v>60</v>
      </c>
      <c r="L10" s="243">
        <f>100/K10*K10</f>
        <v>100</v>
      </c>
      <c r="M10" s="82">
        <f>SUM(M14,M18,M22,M26,M30,M34,M38,M42,M46,)</f>
        <v>50</v>
      </c>
      <c r="N10" s="243">
        <f>100/M10*M10</f>
        <v>100</v>
      </c>
      <c r="O10" s="82">
        <f>SUM(O14,O18,O22,O26,O30,O34,O38,O42,O46,)</f>
        <v>35</v>
      </c>
      <c r="P10" s="243">
        <f>100/O10*O10</f>
        <v>100</v>
      </c>
      <c r="Q10" s="82">
        <f t="shared" si="0"/>
        <v>427</v>
      </c>
      <c r="R10" s="245">
        <f>100/Q10*Q10</f>
        <v>100</v>
      </c>
    </row>
    <row r="11" spans="1:18" s="182" customFormat="1" ht="18" customHeight="1" thickTop="1" thickBot="1" x14ac:dyDescent="0.35">
      <c r="A11" s="184"/>
      <c r="B11" s="185"/>
      <c r="C11" s="87"/>
      <c r="D11" s="89"/>
      <c r="E11" s="87"/>
      <c r="F11" s="87"/>
      <c r="G11" s="87"/>
      <c r="H11" s="89"/>
      <c r="I11" s="87"/>
      <c r="J11" s="89"/>
      <c r="K11" s="87"/>
      <c r="L11" s="89"/>
      <c r="M11" s="87"/>
      <c r="N11" s="89"/>
      <c r="O11" s="87"/>
      <c r="P11" s="89"/>
      <c r="Q11" s="87"/>
      <c r="R11" s="89"/>
    </row>
    <row r="12" spans="1:18" s="186" customFormat="1" ht="18" customHeight="1" thickTop="1" x14ac:dyDescent="0.2">
      <c r="A12" s="391" t="s">
        <v>61</v>
      </c>
      <c r="B12" s="177" t="s">
        <v>50</v>
      </c>
      <c r="C12" s="171">
        <v>10</v>
      </c>
      <c r="D12" s="68">
        <f>100/C14*C12</f>
        <v>100</v>
      </c>
      <c r="E12" s="175">
        <v>10</v>
      </c>
      <c r="F12" s="117">
        <f>100/E14*E12</f>
        <v>100</v>
      </c>
      <c r="G12" s="171">
        <v>7</v>
      </c>
      <c r="H12" s="68">
        <f>100/G14*G12</f>
        <v>100</v>
      </c>
      <c r="I12" s="175">
        <v>10</v>
      </c>
      <c r="J12" s="117">
        <f>100/I14*I12</f>
        <v>100</v>
      </c>
      <c r="K12" s="171">
        <v>10</v>
      </c>
      <c r="L12" s="117">
        <f>100/K14*K12</f>
        <v>100</v>
      </c>
      <c r="M12" s="175">
        <v>10</v>
      </c>
      <c r="N12" s="117">
        <f>100/M14*M12</f>
        <v>90.909090909090921</v>
      </c>
      <c r="O12" s="171">
        <v>10</v>
      </c>
      <c r="P12" s="117">
        <f>100/O14*O12</f>
        <v>100</v>
      </c>
      <c r="Q12" s="120">
        <f t="shared" ref="Q12:Q13" si="1">SUM(C12,E12,G12,I12,K12,M12,O12)</f>
        <v>67</v>
      </c>
      <c r="R12" s="117">
        <f>100/Q14*Q12</f>
        <v>98.529411764705884</v>
      </c>
    </row>
    <row r="13" spans="1:18" s="186" customFormat="1" ht="18" customHeight="1" x14ac:dyDescent="0.2">
      <c r="A13" s="392"/>
      <c r="B13" s="179" t="s">
        <v>169</v>
      </c>
      <c r="C13" s="78">
        <f>SUM(C14-C12)</f>
        <v>0</v>
      </c>
      <c r="D13" s="118">
        <f>100/C14*C13</f>
        <v>0</v>
      </c>
      <c r="E13" s="78">
        <f>SUM(E14-E12)</f>
        <v>0</v>
      </c>
      <c r="F13" s="118">
        <f>100/E14*E13</f>
        <v>0</v>
      </c>
      <c r="G13" s="78">
        <f>SUM(G14-G12)</f>
        <v>0</v>
      </c>
      <c r="H13" s="74">
        <f>100/G14*G13</f>
        <v>0</v>
      </c>
      <c r="I13" s="173">
        <f>SUM(I14-I12)</f>
        <v>0</v>
      </c>
      <c r="J13" s="118">
        <f>100/I14*I13</f>
        <v>0</v>
      </c>
      <c r="K13" s="172">
        <f>SUM(K14-K12)</f>
        <v>0</v>
      </c>
      <c r="L13" s="118">
        <f>100/K14*K13</f>
        <v>0</v>
      </c>
      <c r="M13" s="172">
        <f>SUM(M14-M12)</f>
        <v>1</v>
      </c>
      <c r="N13" s="118">
        <f>100/M14*M13</f>
        <v>9.0909090909090917</v>
      </c>
      <c r="O13" s="172">
        <v>0</v>
      </c>
      <c r="P13" s="118">
        <f>100/O14*O13</f>
        <v>0</v>
      </c>
      <c r="Q13" s="78">
        <f t="shared" si="1"/>
        <v>1</v>
      </c>
      <c r="R13" s="118">
        <f>100/Q14*Q13</f>
        <v>1.4705882352941178</v>
      </c>
    </row>
    <row r="14" spans="1:18" s="186" customFormat="1" ht="18" customHeight="1" thickBot="1" x14ac:dyDescent="0.25">
      <c r="A14" s="393"/>
      <c r="B14" s="181" t="s">
        <v>1</v>
      </c>
      <c r="C14" s="82">
        <v>10</v>
      </c>
      <c r="D14" s="83">
        <f>100/C14*C14</f>
        <v>100</v>
      </c>
      <c r="E14" s="82">
        <v>10</v>
      </c>
      <c r="F14" s="83">
        <f>100/E14*E14</f>
        <v>100</v>
      </c>
      <c r="G14" s="82">
        <v>7</v>
      </c>
      <c r="H14" s="83">
        <f>100/G14*G14</f>
        <v>100</v>
      </c>
      <c r="I14" s="82">
        <v>10</v>
      </c>
      <c r="J14" s="243">
        <f>100/I14*I14</f>
        <v>100</v>
      </c>
      <c r="K14" s="82">
        <v>10</v>
      </c>
      <c r="L14" s="243">
        <f>100/K14*K14</f>
        <v>100</v>
      </c>
      <c r="M14" s="82">
        <v>11</v>
      </c>
      <c r="N14" s="243">
        <f>100/M14*M14</f>
        <v>100.00000000000001</v>
      </c>
      <c r="O14" s="82">
        <f>SUM(O12:O13)</f>
        <v>10</v>
      </c>
      <c r="P14" s="243">
        <f>100/O14*O14</f>
        <v>100</v>
      </c>
      <c r="Q14" s="82">
        <f t="shared" ref="Q14" si="2">SUM(C14,E14,G14,I14,K14,M14,O14)</f>
        <v>68</v>
      </c>
      <c r="R14" s="245">
        <f>100/Q14*Q14</f>
        <v>100</v>
      </c>
    </row>
    <row r="15" spans="1:18" s="186" customFormat="1" ht="18" customHeight="1" thickTop="1" thickBot="1" x14ac:dyDescent="0.25">
      <c r="A15" s="187"/>
      <c r="C15" s="165"/>
      <c r="D15" s="229"/>
      <c r="E15" s="165"/>
      <c r="F15" s="165"/>
      <c r="G15" s="165"/>
      <c r="H15" s="229"/>
      <c r="I15" s="165"/>
      <c r="J15" s="229"/>
      <c r="K15" s="165"/>
      <c r="L15" s="229"/>
      <c r="M15" s="165"/>
      <c r="N15" s="229"/>
      <c r="O15" s="165"/>
      <c r="P15" s="229"/>
      <c r="Q15" s="165"/>
      <c r="R15" s="229"/>
    </row>
    <row r="16" spans="1:18" s="186" customFormat="1" ht="18" customHeight="1" thickTop="1" x14ac:dyDescent="0.2">
      <c r="A16" s="391" t="s">
        <v>62</v>
      </c>
      <c r="B16" s="177" t="s">
        <v>50</v>
      </c>
      <c r="C16" s="71">
        <v>0</v>
      </c>
      <c r="D16" s="68">
        <v>0</v>
      </c>
      <c r="E16" s="175">
        <v>1</v>
      </c>
      <c r="F16" s="117">
        <f>100/E18*E16</f>
        <v>100</v>
      </c>
      <c r="G16" s="171">
        <v>3</v>
      </c>
      <c r="H16" s="68">
        <f>100/G18*G16</f>
        <v>60</v>
      </c>
      <c r="I16" s="175">
        <v>2</v>
      </c>
      <c r="J16" s="117">
        <f>100/I18*I16</f>
        <v>50</v>
      </c>
      <c r="K16" s="171">
        <v>2</v>
      </c>
      <c r="L16" s="117">
        <f>100/K18*K16</f>
        <v>100</v>
      </c>
      <c r="M16" s="175">
        <v>4</v>
      </c>
      <c r="N16" s="117">
        <f>100/M18*M16</f>
        <v>100</v>
      </c>
      <c r="O16" s="171">
        <v>0</v>
      </c>
      <c r="P16" s="68">
        <f>100/O18*O16</f>
        <v>0</v>
      </c>
      <c r="Q16" s="71">
        <f t="shared" ref="Q16:Q17" si="3">SUM(C16,E16,G16,I16,K16,M16,O16)</f>
        <v>12</v>
      </c>
      <c r="R16" s="117">
        <f>100/Q18*Q16</f>
        <v>63.15789473684211</v>
      </c>
    </row>
    <row r="17" spans="1:18" s="186" customFormat="1" ht="18" customHeight="1" x14ac:dyDescent="0.2">
      <c r="A17" s="392"/>
      <c r="B17" s="179" t="s">
        <v>169</v>
      </c>
      <c r="C17" s="78">
        <f>SUM(C18-C16)</f>
        <v>0</v>
      </c>
      <c r="D17" s="74">
        <v>0</v>
      </c>
      <c r="E17" s="173">
        <f>SUM(E18-E16)</f>
        <v>0</v>
      </c>
      <c r="F17" s="118">
        <f>100/E18*E17</f>
        <v>0</v>
      </c>
      <c r="G17" s="172">
        <f>SUM(G18-G16)</f>
        <v>2</v>
      </c>
      <c r="H17" s="74">
        <f>100/G18*G17</f>
        <v>40</v>
      </c>
      <c r="I17" s="173">
        <f>SUM(I18-I16)</f>
        <v>2</v>
      </c>
      <c r="J17" s="118">
        <f>100/I18*I17</f>
        <v>50</v>
      </c>
      <c r="K17" s="172">
        <f>SUM(K18-K16)</f>
        <v>0</v>
      </c>
      <c r="L17" s="118">
        <f>100/K18*K17</f>
        <v>0</v>
      </c>
      <c r="M17" s="172">
        <f>SUM(M18-M16)</f>
        <v>0</v>
      </c>
      <c r="N17" s="118">
        <f>100/M18*M17</f>
        <v>0</v>
      </c>
      <c r="O17" s="172">
        <v>3</v>
      </c>
      <c r="P17" s="74">
        <f>100/O18*O17</f>
        <v>100</v>
      </c>
      <c r="Q17" s="77">
        <f t="shared" si="3"/>
        <v>7</v>
      </c>
      <c r="R17" s="118">
        <f>100/Q18*Q17</f>
        <v>36.842105263157897</v>
      </c>
    </row>
    <row r="18" spans="1:18" s="186" customFormat="1" ht="18" customHeight="1" thickBot="1" x14ac:dyDescent="0.25">
      <c r="A18" s="393"/>
      <c r="B18" s="181" t="s">
        <v>1</v>
      </c>
      <c r="C18" s="82">
        <v>0</v>
      </c>
      <c r="D18" s="83">
        <v>0</v>
      </c>
      <c r="E18" s="82">
        <v>1</v>
      </c>
      <c r="F18" s="83">
        <f>100/E18*E18</f>
        <v>100</v>
      </c>
      <c r="G18" s="93">
        <v>5</v>
      </c>
      <c r="H18" s="94">
        <f>100/G18*G18</f>
        <v>100</v>
      </c>
      <c r="I18" s="93">
        <v>4</v>
      </c>
      <c r="J18" s="267">
        <f>100/I18*I18</f>
        <v>100</v>
      </c>
      <c r="K18" s="82">
        <v>2</v>
      </c>
      <c r="L18" s="267">
        <f>100/K18*K18</f>
        <v>100</v>
      </c>
      <c r="M18" s="82">
        <v>4</v>
      </c>
      <c r="N18" s="243">
        <f>100/M18*M18</f>
        <v>100</v>
      </c>
      <c r="O18" s="82">
        <f>SUM(O16:O17)</f>
        <v>3</v>
      </c>
      <c r="P18" s="243">
        <f>100/O18*O18</f>
        <v>100</v>
      </c>
      <c r="Q18" s="82">
        <f t="shared" ref="Q18" si="4">SUM(C18,E18,G18,I18,K18,M18,O18)</f>
        <v>19</v>
      </c>
      <c r="R18" s="245">
        <f>100/Q18*Q18</f>
        <v>100</v>
      </c>
    </row>
    <row r="19" spans="1:18" s="186" customFormat="1" ht="18" customHeight="1" thickTop="1" thickBot="1" x14ac:dyDescent="0.25">
      <c r="A19" s="187"/>
      <c r="C19" s="165"/>
      <c r="D19" s="229"/>
      <c r="E19" s="165"/>
      <c r="F19" s="165"/>
      <c r="G19" s="165"/>
      <c r="H19" s="229"/>
      <c r="I19" s="165"/>
      <c r="J19" s="229"/>
      <c r="K19" s="165"/>
      <c r="L19" s="229"/>
      <c r="M19" s="165"/>
      <c r="N19" s="229"/>
      <c r="O19" s="165"/>
      <c r="P19" s="229"/>
      <c r="Q19" s="165"/>
      <c r="R19" s="229"/>
    </row>
    <row r="20" spans="1:18" s="186" customFormat="1" ht="18" customHeight="1" thickTop="1" x14ac:dyDescent="0.2">
      <c r="A20" s="391" t="s">
        <v>63</v>
      </c>
      <c r="B20" s="177" t="s">
        <v>50</v>
      </c>
      <c r="C20" s="171">
        <v>9</v>
      </c>
      <c r="D20" s="68">
        <f>100/C22*C20</f>
        <v>56.25</v>
      </c>
      <c r="E20" s="175">
        <v>7</v>
      </c>
      <c r="F20" s="117">
        <f>100/E22*E20</f>
        <v>70</v>
      </c>
      <c r="G20" s="174">
        <v>6</v>
      </c>
      <c r="H20" s="97">
        <f>100/G22*G20</f>
        <v>66.666666666666657</v>
      </c>
      <c r="I20" s="194">
        <v>4</v>
      </c>
      <c r="J20" s="268">
        <f>100/I22*I20</f>
        <v>44.444444444444443</v>
      </c>
      <c r="K20" s="171">
        <v>7</v>
      </c>
      <c r="L20" s="268">
        <f>100/K22*K20</f>
        <v>77.777777777777771</v>
      </c>
      <c r="M20" s="175">
        <v>8</v>
      </c>
      <c r="N20" s="117">
        <f>100/M22*M20</f>
        <v>100</v>
      </c>
      <c r="O20" s="171">
        <v>8</v>
      </c>
      <c r="P20" s="117">
        <f>100/O22*O20</f>
        <v>100</v>
      </c>
      <c r="Q20" s="120">
        <f t="shared" ref="Q20:Q21" si="5">SUM(C20,E20,G20,I20,K20,M20,O20)</f>
        <v>49</v>
      </c>
      <c r="R20" s="117">
        <f>100/Q22*Q20</f>
        <v>71.014492753623188</v>
      </c>
    </row>
    <row r="21" spans="1:18" s="186" customFormat="1" ht="18" customHeight="1" x14ac:dyDescent="0.2">
      <c r="A21" s="392"/>
      <c r="B21" s="179" t="s">
        <v>169</v>
      </c>
      <c r="C21" s="78">
        <f>SUM(C22-C20)</f>
        <v>7</v>
      </c>
      <c r="D21" s="118">
        <f>100/C22*C21</f>
        <v>43.75</v>
      </c>
      <c r="E21" s="78">
        <f>SUM(E22-E20)</f>
        <v>3</v>
      </c>
      <c r="F21" s="118">
        <f>100/E22*E21</f>
        <v>30</v>
      </c>
      <c r="G21" s="78">
        <f>SUM(G22-G20)</f>
        <v>3</v>
      </c>
      <c r="H21" s="74">
        <f>100/G22*G21</f>
        <v>33.333333333333329</v>
      </c>
      <c r="I21" s="195">
        <f>SUM(I22-I20)</f>
        <v>5</v>
      </c>
      <c r="J21" s="121">
        <f>100/I22*I21</f>
        <v>55.555555555555557</v>
      </c>
      <c r="K21" s="172">
        <f>SUM(K22-K20)</f>
        <v>2</v>
      </c>
      <c r="L21" s="121">
        <f>100/K22*K21</f>
        <v>22.222222222222221</v>
      </c>
      <c r="M21" s="172">
        <f>SUM(M22-M20)</f>
        <v>0</v>
      </c>
      <c r="N21" s="121">
        <f>100/M22*M21</f>
        <v>0</v>
      </c>
      <c r="O21" s="172">
        <v>0</v>
      </c>
      <c r="P21" s="118">
        <f>100/O22*O21</f>
        <v>0</v>
      </c>
      <c r="Q21" s="78">
        <f t="shared" si="5"/>
        <v>20</v>
      </c>
      <c r="R21" s="118">
        <f>100/Q22*Q21</f>
        <v>28.985507246376812</v>
      </c>
    </row>
    <row r="22" spans="1:18" s="186" customFormat="1" ht="18" customHeight="1" thickBot="1" x14ac:dyDescent="0.25">
      <c r="A22" s="393"/>
      <c r="B22" s="181" t="s">
        <v>1</v>
      </c>
      <c r="C22" s="93">
        <v>16</v>
      </c>
      <c r="D22" s="83">
        <f>100/C22*C22</f>
        <v>100</v>
      </c>
      <c r="E22" s="82">
        <v>10</v>
      </c>
      <c r="F22" s="83">
        <f>100/E22*E22</f>
        <v>100</v>
      </c>
      <c r="G22" s="93">
        <v>9</v>
      </c>
      <c r="H22" s="94">
        <f>100/G22*G22</f>
        <v>100</v>
      </c>
      <c r="I22" s="93">
        <v>9</v>
      </c>
      <c r="J22" s="267">
        <f>100/I22*I22</f>
        <v>100</v>
      </c>
      <c r="K22" s="82">
        <v>9</v>
      </c>
      <c r="L22" s="267">
        <f>100/K22*K22</f>
        <v>100</v>
      </c>
      <c r="M22" s="82">
        <v>8</v>
      </c>
      <c r="N22" s="243">
        <f>100/M22*M22</f>
        <v>100</v>
      </c>
      <c r="O22" s="82">
        <f>SUM(O20:O21)</f>
        <v>8</v>
      </c>
      <c r="P22" s="245">
        <f>100/O22*O22</f>
        <v>100</v>
      </c>
      <c r="Q22" s="100">
        <f t="shared" ref="Q22" si="6">SUM(C22,E22,G22,I22,K22,M22,O22)</f>
        <v>69</v>
      </c>
      <c r="R22" s="245">
        <f>100/Q22*Q22</f>
        <v>100</v>
      </c>
    </row>
    <row r="23" spans="1:18" s="186" customFormat="1" ht="18" customHeight="1" thickTop="1" thickBot="1" x14ac:dyDescent="0.25">
      <c r="A23" s="187"/>
      <c r="C23" s="188"/>
      <c r="D23" s="240"/>
      <c r="E23" s="188"/>
      <c r="F23" s="188"/>
      <c r="G23" s="188"/>
      <c r="H23" s="240"/>
      <c r="I23" s="188"/>
      <c r="J23" s="240"/>
      <c r="K23" s="188"/>
      <c r="L23" s="240"/>
      <c r="M23" s="188"/>
      <c r="N23" s="240"/>
      <c r="O23" s="188"/>
      <c r="P23" s="240"/>
      <c r="Q23" s="188"/>
      <c r="R23" s="229"/>
    </row>
    <row r="24" spans="1:18" s="186" customFormat="1" ht="18" customHeight="1" thickTop="1" x14ac:dyDescent="0.2">
      <c r="A24" s="391" t="s">
        <v>64</v>
      </c>
      <c r="B24" s="177" t="s">
        <v>50</v>
      </c>
      <c r="C24" s="71">
        <v>0</v>
      </c>
      <c r="D24" s="68">
        <v>0</v>
      </c>
      <c r="E24" s="71">
        <v>0</v>
      </c>
      <c r="F24" s="117">
        <v>0</v>
      </c>
      <c r="G24" s="174">
        <v>1</v>
      </c>
      <c r="H24" s="97">
        <f>100/G26*G24</f>
        <v>100</v>
      </c>
      <c r="I24" s="194">
        <v>2</v>
      </c>
      <c r="J24" s="268">
        <f>100/I26*I24</f>
        <v>100</v>
      </c>
      <c r="K24" s="171">
        <v>4</v>
      </c>
      <c r="L24" s="268">
        <f>100/K26*K24</f>
        <v>100</v>
      </c>
      <c r="M24" s="175">
        <v>3</v>
      </c>
      <c r="N24" s="117">
        <f>100/M26*M24</f>
        <v>100</v>
      </c>
      <c r="O24" s="171">
        <v>4</v>
      </c>
      <c r="P24" s="68">
        <f>100/O26*O24</f>
        <v>100</v>
      </c>
      <c r="Q24" s="71">
        <f t="shared" ref="Q24:Q25" si="7">SUM(C24,E24,G24,I24,K24,M24,O24)</f>
        <v>14</v>
      </c>
      <c r="R24" s="117">
        <f>100/Q26*Q24</f>
        <v>100</v>
      </c>
    </row>
    <row r="25" spans="1:18" s="186" customFormat="1" ht="18" customHeight="1" x14ac:dyDescent="0.2">
      <c r="A25" s="392"/>
      <c r="B25" s="179" t="s">
        <v>169</v>
      </c>
      <c r="C25" s="78">
        <f>SUM(C26-C24)</f>
        <v>0</v>
      </c>
      <c r="D25" s="74">
        <v>0</v>
      </c>
      <c r="E25" s="77">
        <f>SUM(E26-E24)</f>
        <v>0</v>
      </c>
      <c r="F25" s="118">
        <v>0</v>
      </c>
      <c r="G25" s="77">
        <f>SUM(G26-G24)</f>
        <v>0</v>
      </c>
      <c r="H25" s="118">
        <f>100/G26*G25</f>
        <v>0</v>
      </c>
      <c r="I25" s="195">
        <f>SUM(I26-I24)</f>
        <v>0</v>
      </c>
      <c r="J25" s="121">
        <f>100/I26*I25</f>
        <v>0</v>
      </c>
      <c r="K25" s="172">
        <f>SUM(K26-K24)</f>
        <v>0</v>
      </c>
      <c r="L25" s="121">
        <f>100/K26*K25</f>
        <v>0</v>
      </c>
      <c r="M25" s="172">
        <f>SUM(M26-M24)</f>
        <v>0</v>
      </c>
      <c r="N25" s="121">
        <f>100/M26*M25</f>
        <v>0</v>
      </c>
      <c r="O25" s="172">
        <v>0</v>
      </c>
      <c r="P25" s="118">
        <f>100/O26*O25</f>
        <v>0</v>
      </c>
      <c r="Q25" s="78">
        <f t="shared" si="7"/>
        <v>0</v>
      </c>
      <c r="R25" s="118">
        <f>100/Q26*Q25</f>
        <v>0</v>
      </c>
    </row>
    <row r="26" spans="1:18" s="186" customFormat="1" ht="18" customHeight="1" thickBot="1" x14ac:dyDescent="0.25">
      <c r="A26" s="393"/>
      <c r="B26" s="181" t="s">
        <v>1</v>
      </c>
      <c r="C26" s="82">
        <v>0</v>
      </c>
      <c r="D26" s="83">
        <v>0</v>
      </c>
      <c r="E26" s="82">
        <v>0</v>
      </c>
      <c r="F26" s="83">
        <v>0</v>
      </c>
      <c r="G26" s="93">
        <v>1</v>
      </c>
      <c r="H26" s="94">
        <f>100/G26*G26</f>
        <v>100</v>
      </c>
      <c r="I26" s="93">
        <v>2</v>
      </c>
      <c r="J26" s="267">
        <f>100/I26*I26</f>
        <v>100</v>
      </c>
      <c r="K26" s="82">
        <v>4</v>
      </c>
      <c r="L26" s="267">
        <f>100/K26*K26</f>
        <v>100</v>
      </c>
      <c r="M26" s="82">
        <v>3</v>
      </c>
      <c r="N26" s="243">
        <f>100/M26*M26</f>
        <v>100</v>
      </c>
      <c r="O26" s="82">
        <f>SUM(O24:O25)</f>
        <v>4</v>
      </c>
      <c r="P26" s="243">
        <f>100/O26*O26</f>
        <v>100</v>
      </c>
      <c r="Q26" s="82">
        <f t="shared" ref="Q26" si="8">SUM(C26,E26,G26,I26,K26,M26,O26)</f>
        <v>14</v>
      </c>
      <c r="R26" s="245">
        <f>100/Q26*Q26</f>
        <v>100</v>
      </c>
    </row>
    <row r="27" spans="1:18" s="186" customFormat="1" ht="18" customHeight="1" thickTop="1" thickBot="1" x14ac:dyDescent="0.25">
      <c r="A27" s="187"/>
      <c r="C27" s="165"/>
      <c r="D27" s="229"/>
      <c r="E27" s="165"/>
      <c r="F27" s="165"/>
      <c r="G27" s="165"/>
      <c r="H27" s="229"/>
      <c r="I27" s="165"/>
      <c r="J27" s="229"/>
      <c r="K27" s="165"/>
      <c r="L27" s="229"/>
      <c r="M27" s="165"/>
      <c r="N27" s="229"/>
      <c r="O27" s="165"/>
      <c r="P27" s="229"/>
      <c r="Q27" s="165"/>
      <c r="R27" s="229"/>
    </row>
    <row r="28" spans="1:18" s="186" customFormat="1" ht="18" customHeight="1" thickTop="1" x14ac:dyDescent="0.2">
      <c r="A28" s="391" t="s">
        <v>65</v>
      </c>
      <c r="B28" s="177" t="s">
        <v>50</v>
      </c>
      <c r="C28" s="171">
        <v>10</v>
      </c>
      <c r="D28" s="68">
        <f>100/C30*C28</f>
        <v>50</v>
      </c>
      <c r="E28" s="175">
        <v>4</v>
      </c>
      <c r="F28" s="117">
        <f>100/E30*E28</f>
        <v>80</v>
      </c>
      <c r="G28" s="174">
        <v>3</v>
      </c>
      <c r="H28" s="97">
        <f>100/G30*G28</f>
        <v>37.5</v>
      </c>
      <c r="I28" s="194">
        <v>4</v>
      </c>
      <c r="J28" s="268">
        <f>100/I30*I28</f>
        <v>50</v>
      </c>
      <c r="K28" s="171">
        <v>5</v>
      </c>
      <c r="L28" s="268">
        <f>100/K30*K28</f>
        <v>50</v>
      </c>
      <c r="M28" s="175">
        <v>8</v>
      </c>
      <c r="N28" s="117">
        <f>100/M30*M28</f>
        <v>88.888888888888886</v>
      </c>
      <c r="O28" s="171">
        <v>3</v>
      </c>
      <c r="P28" s="68">
        <f>100/O30*O28</f>
        <v>75</v>
      </c>
      <c r="Q28" s="71">
        <f t="shared" ref="Q28:Q29" si="9">SUM(C28,E28,G28,I28,K28,M28,O28)</f>
        <v>37</v>
      </c>
      <c r="R28" s="117">
        <f>100/Q30*Q28</f>
        <v>57.8125</v>
      </c>
    </row>
    <row r="29" spans="1:18" s="186" customFormat="1" ht="18" customHeight="1" x14ac:dyDescent="0.2">
      <c r="A29" s="392"/>
      <c r="B29" s="179" t="s">
        <v>169</v>
      </c>
      <c r="C29" s="172">
        <f>SUM(C30-C28)</f>
        <v>10</v>
      </c>
      <c r="D29" s="74">
        <f>100/C30*C29</f>
        <v>50</v>
      </c>
      <c r="E29" s="77">
        <f>SUM(E30-E28)</f>
        <v>1</v>
      </c>
      <c r="F29" s="118">
        <f>100/E30*E29</f>
        <v>20</v>
      </c>
      <c r="G29" s="176">
        <f>SUM(G30-G28)</f>
        <v>5</v>
      </c>
      <c r="H29" s="91">
        <f>100/G30*G29</f>
        <v>62.5</v>
      </c>
      <c r="I29" s="195">
        <f>SUM(I30-I28)</f>
        <v>4</v>
      </c>
      <c r="J29" s="121">
        <f>100/I30*I29</f>
        <v>50</v>
      </c>
      <c r="K29" s="172">
        <f>SUM(K30-K28)</f>
        <v>5</v>
      </c>
      <c r="L29" s="121">
        <f>100/K30*K29</f>
        <v>50</v>
      </c>
      <c r="M29" s="172">
        <f>SUM(M30-M28)</f>
        <v>1</v>
      </c>
      <c r="N29" s="121">
        <f>100/M30*M29</f>
        <v>11.111111111111111</v>
      </c>
      <c r="O29" s="172">
        <v>1</v>
      </c>
      <c r="P29" s="74">
        <f>100/O30*O29</f>
        <v>25</v>
      </c>
      <c r="Q29" s="77">
        <f t="shared" si="9"/>
        <v>27</v>
      </c>
      <c r="R29" s="118">
        <f>100/Q30*Q29</f>
        <v>42.1875</v>
      </c>
    </row>
    <row r="30" spans="1:18" s="186" customFormat="1" ht="18" customHeight="1" thickBot="1" x14ac:dyDescent="0.25">
      <c r="A30" s="393"/>
      <c r="B30" s="181" t="s">
        <v>1</v>
      </c>
      <c r="C30" s="82">
        <v>20</v>
      </c>
      <c r="D30" s="83">
        <f>100/C30*C30</f>
        <v>100</v>
      </c>
      <c r="E30" s="82">
        <v>5</v>
      </c>
      <c r="F30" s="83">
        <f>100/E30*E30</f>
        <v>100</v>
      </c>
      <c r="G30" s="93">
        <v>8</v>
      </c>
      <c r="H30" s="94">
        <f>100/G30*G30</f>
        <v>100</v>
      </c>
      <c r="I30" s="93">
        <v>8</v>
      </c>
      <c r="J30" s="267">
        <f>100/I30*I30</f>
        <v>100</v>
      </c>
      <c r="K30" s="82">
        <v>10</v>
      </c>
      <c r="L30" s="267">
        <f>100/K30*K30</f>
        <v>100</v>
      </c>
      <c r="M30" s="82">
        <v>9</v>
      </c>
      <c r="N30" s="243">
        <f>100/M30*M30</f>
        <v>100</v>
      </c>
      <c r="O30" s="82">
        <f>SUM(O28:O29)</f>
        <v>4</v>
      </c>
      <c r="P30" s="243">
        <f>100/O30*O30</f>
        <v>100</v>
      </c>
      <c r="Q30" s="82">
        <f t="shared" ref="Q30" si="10">SUM(C30,E30,G30,I30,K30,M30,O30)</f>
        <v>64</v>
      </c>
      <c r="R30" s="245">
        <f>100/Q30*Q30</f>
        <v>100</v>
      </c>
    </row>
    <row r="31" spans="1:18" s="186" customFormat="1" ht="18" customHeight="1" thickTop="1" thickBot="1" x14ac:dyDescent="0.25">
      <c r="A31" s="187"/>
      <c r="C31" s="165"/>
      <c r="D31" s="229"/>
      <c r="E31" s="165"/>
      <c r="F31" s="165"/>
      <c r="G31" s="165"/>
      <c r="H31" s="229"/>
      <c r="I31" s="165"/>
      <c r="J31" s="229"/>
      <c r="K31" s="165"/>
      <c r="L31" s="229"/>
      <c r="M31" s="165"/>
      <c r="N31" s="229"/>
      <c r="O31" s="165"/>
      <c r="P31" s="229"/>
      <c r="Q31" s="165"/>
      <c r="R31" s="229"/>
    </row>
    <row r="32" spans="1:18" s="186" customFormat="1" ht="18" customHeight="1" thickTop="1" x14ac:dyDescent="0.2">
      <c r="A32" s="391" t="s">
        <v>66</v>
      </c>
      <c r="B32" s="177" t="s">
        <v>50</v>
      </c>
      <c r="C32" s="171">
        <v>1</v>
      </c>
      <c r="D32" s="68">
        <f>100/C34*C32</f>
        <v>100</v>
      </c>
      <c r="E32" s="175">
        <v>1</v>
      </c>
      <c r="F32" s="117">
        <f>100/E34*E32</f>
        <v>50</v>
      </c>
      <c r="G32" s="174">
        <v>1</v>
      </c>
      <c r="H32" s="97">
        <f>100/G34*G32</f>
        <v>50</v>
      </c>
      <c r="I32" s="194">
        <v>0</v>
      </c>
      <c r="J32" s="268">
        <f>100/I34*I32</f>
        <v>0</v>
      </c>
      <c r="K32" s="171">
        <v>1</v>
      </c>
      <c r="L32" s="268">
        <f>100/K34*K32</f>
        <v>50</v>
      </c>
      <c r="M32" s="175">
        <v>1</v>
      </c>
      <c r="N32" s="117">
        <f>100/M34*M32</f>
        <v>100</v>
      </c>
      <c r="O32" s="171">
        <v>1</v>
      </c>
      <c r="P32" s="68">
        <f>100/O34*O32</f>
        <v>100</v>
      </c>
      <c r="Q32" s="71">
        <f t="shared" ref="Q32:Q33" si="11">SUM(C32,E32,G32,I32,K32,M32,O32)</f>
        <v>6</v>
      </c>
      <c r="R32" s="117">
        <f>100/Q34*Q32</f>
        <v>54.545454545454547</v>
      </c>
    </row>
    <row r="33" spans="1:18" s="186" customFormat="1" ht="18" customHeight="1" x14ac:dyDescent="0.2">
      <c r="A33" s="392"/>
      <c r="B33" s="179" t="s">
        <v>169</v>
      </c>
      <c r="C33" s="172">
        <f>SUM(C34-C32)</f>
        <v>0</v>
      </c>
      <c r="D33" s="74">
        <f>100/C34*C33</f>
        <v>0</v>
      </c>
      <c r="E33" s="173">
        <f>SUM(E34-E32)</f>
        <v>1</v>
      </c>
      <c r="F33" s="118">
        <f>100/E34*E33</f>
        <v>50</v>
      </c>
      <c r="G33" s="176">
        <f>SUM(G34-G32)</f>
        <v>1</v>
      </c>
      <c r="H33" s="91">
        <f>100/G34*G33</f>
        <v>50</v>
      </c>
      <c r="I33" s="195">
        <f>SUM(I34-I32)</f>
        <v>2</v>
      </c>
      <c r="J33" s="121">
        <f>100/I34*I33</f>
        <v>100</v>
      </c>
      <c r="K33" s="172">
        <f>SUM(K34-K32)</f>
        <v>1</v>
      </c>
      <c r="L33" s="121">
        <f>100/K34*K33</f>
        <v>50</v>
      </c>
      <c r="M33" s="172">
        <f>SUM(M34-M32)</f>
        <v>0</v>
      </c>
      <c r="N33" s="121">
        <f>100/M34*M33</f>
        <v>0</v>
      </c>
      <c r="O33" s="172">
        <v>0</v>
      </c>
      <c r="P33" s="74">
        <f>100/O34*O33</f>
        <v>0</v>
      </c>
      <c r="Q33" s="77">
        <f t="shared" si="11"/>
        <v>5</v>
      </c>
      <c r="R33" s="118">
        <f>100/Q34*Q33</f>
        <v>45.45454545454546</v>
      </c>
    </row>
    <row r="34" spans="1:18" s="186" customFormat="1" ht="18" customHeight="1" thickBot="1" x14ac:dyDescent="0.25">
      <c r="A34" s="393"/>
      <c r="B34" s="181" t="s">
        <v>1</v>
      </c>
      <c r="C34" s="82">
        <v>1</v>
      </c>
      <c r="D34" s="83">
        <f>100/C34*C34</f>
        <v>100</v>
      </c>
      <c r="E34" s="82">
        <v>2</v>
      </c>
      <c r="F34" s="83">
        <f>100/E34*E34</f>
        <v>100</v>
      </c>
      <c r="G34" s="93">
        <v>2</v>
      </c>
      <c r="H34" s="94">
        <f>100/G34*G34</f>
        <v>100</v>
      </c>
      <c r="I34" s="93">
        <v>2</v>
      </c>
      <c r="J34" s="267">
        <f>100/I34*I34</f>
        <v>100</v>
      </c>
      <c r="K34" s="82">
        <v>2</v>
      </c>
      <c r="L34" s="267">
        <f>100/K34*K34</f>
        <v>100</v>
      </c>
      <c r="M34" s="82">
        <v>1</v>
      </c>
      <c r="N34" s="243">
        <f>100/M34*M34</f>
        <v>100</v>
      </c>
      <c r="O34" s="82">
        <f>SUM(O32:O33)</f>
        <v>1</v>
      </c>
      <c r="P34" s="243">
        <f>100/O34*O34</f>
        <v>100</v>
      </c>
      <c r="Q34" s="82">
        <f t="shared" ref="Q34" si="12">SUM(C34,E34,G34,I34,K34,M34,O34)</f>
        <v>11</v>
      </c>
      <c r="R34" s="245">
        <f>100/Q34*Q34</f>
        <v>100.00000000000001</v>
      </c>
    </row>
    <row r="35" spans="1:18" s="186" customFormat="1" ht="18" customHeight="1" thickTop="1" thickBot="1" x14ac:dyDescent="0.25">
      <c r="A35" s="187"/>
      <c r="C35" s="165"/>
      <c r="D35" s="229"/>
      <c r="E35" s="165"/>
      <c r="F35" s="165"/>
      <c r="G35" s="165"/>
      <c r="H35" s="229"/>
      <c r="I35" s="165"/>
      <c r="J35" s="229"/>
      <c r="K35" s="165"/>
      <c r="L35" s="229"/>
      <c r="M35" s="165"/>
      <c r="N35" s="229"/>
      <c r="O35" s="165"/>
      <c r="P35" s="229"/>
      <c r="Q35" s="165"/>
      <c r="R35" s="229"/>
    </row>
    <row r="36" spans="1:18" s="186" customFormat="1" ht="18" customHeight="1" thickTop="1" x14ac:dyDescent="0.2">
      <c r="A36" s="396" t="s">
        <v>67</v>
      </c>
      <c r="B36" s="337" t="s">
        <v>50</v>
      </c>
      <c r="C36" s="174">
        <v>24</v>
      </c>
      <c r="D36" s="97">
        <f>100/C38*C36</f>
        <v>53.333333333333336</v>
      </c>
      <c r="E36" s="194">
        <v>19</v>
      </c>
      <c r="F36" s="268">
        <f>100/E38*E36</f>
        <v>54.285714285714285</v>
      </c>
      <c r="G36" s="174">
        <v>15</v>
      </c>
      <c r="H36" s="97">
        <f>100/G38*G36</f>
        <v>48.387096774193544</v>
      </c>
      <c r="I36" s="194">
        <v>10</v>
      </c>
      <c r="J36" s="268">
        <f>100/I38*I36</f>
        <v>38.46153846153846</v>
      </c>
      <c r="K36" s="174">
        <v>4</v>
      </c>
      <c r="L36" s="268">
        <f>100/K38*K36</f>
        <v>23.529411764705884</v>
      </c>
      <c r="M36" s="194">
        <v>8</v>
      </c>
      <c r="N36" s="268">
        <f>100/M38*M36</f>
        <v>57.142857142857146</v>
      </c>
      <c r="O36" s="174">
        <v>1</v>
      </c>
      <c r="P36" s="97">
        <f>100/O38*O36</f>
        <v>20</v>
      </c>
      <c r="Q36" s="71">
        <f t="shared" ref="Q36:Q37" si="13">SUM(C36,E36,G36,I36,K36,M36,O36)</f>
        <v>81</v>
      </c>
      <c r="R36" s="117">
        <f>100/Q38*Q36</f>
        <v>46.820809248554916</v>
      </c>
    </row>
    <row r="37" spans="1:18" s="186" customFormat="1" ht="18" customHeight="1" x14ac:dyDescent="0.2">
      <c r="A37" s="397"/>
      <c r="B37" s="338" t="s">
        <v>169</v>
      </c>
      <c r="C37" s="176">
        <f>SUM(C38-C36)</f>
        <v>21</v>
      </c>
      <c r="D37" s="91">
        <f>100/C38*C37</f>
        <v>46.666666666666671</v>
      </c>
      <c r="E37" s="195">
        <f>SUM(E38-E36)</f>
        <v>16</v>
      </c>
      <c r="F37" s="121">
        <f>100/E38*E37</f>
        <v>45.714285714285715</v>
      </c>
      <c r="G37" s="176">
        <f>SUM(G38-G36)</f>
        <v>16</v>
      </c>
      <c r="H37" s="91">
        <f>100/G38*G37</f>
        <v>51.612903225806448</v>
      </c>
      <c r="I37" s="195">
        <f>SUM(I38-I36)</f>
        <v>16</v>
      </c>
      <c r="J37" s="121">
        <f>100/I38*I37</f>
        <v>61.53846153846154</v>
      </c>
      <c r="K37" s="176">
        <f>SUM(K38-K36)</f>
        <v>13</v>
      </c>
      <c r="L37" s="121">
        <f>100/K38*K37</f>
        <v>76.470588235294116</v>
      </c>
      <c r="M37" s="176">
        <f>SUM(M38-M36)</f>
        <v>6</v>
      </c>
      <c r="N37" s="121">
        <f>100/M38*M37</f>
        <v>42.857142857142861</v>
      </c>
      <c r="O37" s="176">
        <v>4</v>
      </c>
      <c r="P37" s="91">
        <f>100/O38*O37</f>
        <v>80</v>
      </c>
      <c r="Q37" s="77">
        <f t="shared" si="13"/>
        <v>92</v>
      </c>
      <c r="R37" s="118">
        <f>100/Q38*Q37</f>
        <v>53.179190751445091</v>
      </c>
    </row>
    <row r="38" spans="1:18" s="186" customFormat="1" ht="18" customHeight="1" thickBot="1" x14ac:dyDescent="0.25">
      <c r="A38" s="412"/>
      <c r="B38" s="339" t="s">
        <v>1</v>
      </c>
      <c r="C38" s="93">
        <v>45</v>
      </c>
      <c r="D38" s="94">
        <f>100/C38*C38</f>
        <v>100</v>
      </c>
      <c r="E38" s="93">
        <v>35</v>
      </c>
      <c r="F38" s="94">
        <f>100/E38*E38</f>
        <v>100</v>
      </c>
      <c r="G38" s="93">
        <v>31</v>
      </c>
      <c r="H38" s="94">
        <f>100/G38*G38</f>
        <v>100</v>
      </c>
      <c r="I38" s="93">
        <v>26</v>
      </c>
      <c r="J38" s="267">
        <f>100/I38*I38</f>
        <v>100</v>
      </c>
      <c r="K38" s="93">
        <v>17</v>
      </c>
      <c r="L38" s="267">
        <f>100/K38*K38</f>
        <v>100</v>
      </c>
      <c r="M38" s="93">
        <v>14</v>
      </c>
      <c r="N38" s="267">
        <f>100/M38*M38</f>
        <v>100</v>
      </c>
      <c r="O38" s="93">
        <f>SUM(O36:O37)</f>
        <v>5</v>
      </c>
      <c r="P38" s="267">
        <f>100/O38*O38</f>
        <v>100</v>
      </c>
      <c r="Q38" s="82">
        <f t="shared" ref="Q38" si="14">SUM(C38,E38,G38,I38,K38,M38,O38)</f>
        <v>173</v>
      </c>
      <c r="R38" s="245">
        <f>100/Q38*Q38</f>
        <v>100.00000000000001</v>
      </c>
    </row>
    <row r="39" spans="1:18" s="186" customFormat="1" ht="18" customHeight="1" thickTop="1" thickBot="1" x14ac:dyDescent="0.25">
      <c r="A39" s="187"/>
      <c r="C39" s="165"/>
      <c r="D39" s="232"/>
      <c r="E39" s="165"/>
      <c r="F39" s="232"/>
      <c r="G39" s="165"/>
      <c r="H39" s="232"/>
      <c r="I39" s="165"/>
      <c r="J39" s="232"/>
      <c r="K39" s="165"/>
      <c r="L39" s="232"/>
      <c r="M39" s="165"/>
      <c r="N39" s="232"/>
      <c r="O39" s="165"/>
      <c r="P39" s="232"/>
      <c r="Q39" s="165"/>
      <c r="R39" s="232"/>
    </row>
    <row r="40" spans="1:18" s="186" customFormat="1" ht="18" customHeight="1" thickTop="1" x14ac:dyDescent="0.2">
      <c r="A40" s="391" t="s">
        <v>162</v>
      </c>
      <c r="B40" s="177" t="s">
        <v>50</v>
      </c>
      <c r="C40" s="171">
        <v>0</v>
      </c>
      <c r="D40" s="119">
        <v>0</v>
      </c>
      <c r="E40" s="175">
        <v>0</v>
      </c>
      <c r="F40" s="70">
        <v>0</v>
      </c>
      <c r="G40" s="174">
        <v>0</v>
      </c>
      <c r="H40" s="101">
        <v>0</v>
      </c>
      <c r="I40" s="194">
        <v>0</v>
      </c>
      <c r="J40" s="237">
        <v>0</v>
      </c>
      <c r="K40" s="171">
        <v>6</v>
      </c>
      <c r="L40" s="237">
        <f>100/K42*K40</f>
        <v>100</v>
      </c>
      <c r="M40" s="175">
        <v>0</v>
      </c>
      <c r="N40" s="70">
        <v>0</v>
      </c>
      <c r="O40" s="171">
        <v>0</v>
      </c>
      <c r="P40" s="119">
        <v>0</v>
      </c>
      <c r="Q40" s="71">
        <f t="shared" ref="Q40:Q41" si="15">SUM(C40,E40,G40,I40,K40,M40,O40)</f>
        <v>6</v>
      </c>
      <c r="R40" s="70">
        <f>100/Q42*Q40</f>
        <v>100</v>
      </c>
    </row>
    <row r="41" spans="1:18" s="186" customFormat="1" ht="18" customHeight="1" x14ac:dyDescent="0.2">
      <c r="A41" s="392"/>
      <c r="B41" s="179" t="s">
        <v>169</v>
      </c>
      <c r="C41" s="172">
        <f>SUM(C42-C40)</f>
        <v>0</v>
      </c>
      <c r="D41" s="79">
        <v>0</v>
      </c>
      <c r="E41" s="173">
        <f>SUM(E42-E40)</f>
        <v>0</v>
      </c>
      <c r="F41" s="76">
        <v>0</v>
      </c>
      <c r="G41" s="176">
        <f>SUM(G42-G40)</f>
        <v>0</v>
      </c>
      <c r="H41" s="102">
        <v>0</v>
      </c>
      <c r="I41" s="195">
        <f>SUM(I42-I40)</f>
        <v>0</v>
      </c>
      <c r="J41" s="238">
        <v>0</v>
      </c>
      <c r="K41" s="172">
        <f>SUM(K42-K40)</f>
        <v>0</v>
      </c>
      <c r="L41" s="238">
        <f>100/K42*K41</f>
        <v>0</v>
      </c>
      <c r="M41" s="172">
        <f>SUM(M42-M40)</f>
        <v>0</v>
      </c>
      <c r="N41" s="238">
        <v>0</v>
      </c>
      <c r="O41" s="172">
        <v>0</v>
      </c>
      <c r="P41" s="79">
        <v>0</v>
      </c>
      <c r="Q41" s="77">
        <f t="shared" si="15"/>
        <v>0</v>
      </c>
      <c r="R41" s="76">
        <f>100/Q42*Q41</f>
        <v>0</v>
      </c>
    </row>
    <row r="42" spans="1:18" s="186" customFormat="1" ht="18" customHeight="1" thickBot="1" x14ac:dyDescent="0.25">
      <c r="A42" s="393"/>
      <c r="B42" s="181" t="s">
        <v>1</v>
      </c>
      <c r="C42" s="82">
        <v>0</v>
      </c>
      <c r="D42" s="84">
        <v>0</v>
      </c>
      <c r="E42" s="82">
        <v>0</v>
      </c>
      <c r="F42" s="84">
        <v>0</v>
      </c>
      <c r="G42" s="82">
        <v>0</v>
      </c>
      <c r="H42" s="84">
        <v>0</v>
      </c>
      <c r="I42" s="82">
        <v>0</v>
      </c>
      <c r="J42" s="234">
        <v>0</v>
      </c>
      <c r="K42" s="82">
        <v>6</v>
      </c>
      <c r="L42" s="234">
        <f>100/K42*K42</f>
        <v>100</v>
      </c>
      <c r="M42" s="82">
        <v>0</v>
      </c>
      <c r="N42" s="234">
        <v>0</v>
      </c>
      <c r="O42" s="82">
        <v>0</v>
      </c>
      <c r="P42" s="234">
        <v>0</v>
      </c>
      <c r="Q42" s="82">
        <f t="shared" ref="Q42" si="16">SUM(C42,E42,G42,I42,K42,M42,O42)</f>
        <v>6</v>
      </c>
      <c r="R42" s="85">
        <f>100/Q42*Q42</f>
        <v>100</v>
      </c>
    </row>
    <row r="43" spans="1:18" s="186" customFormat="1" ht="18" customHeight="1" thickTop="1" thickBot="1" x14ac:dyDescent="0.25">
      <c r="A43" s="187"/>
      <c r="C43" s="165"/>
      <c r="D43" s="232"/>
      <c r="E43" s="165"/>
      <c r="F43" s="232"/>
      <c r="G43" s="165"/>
      <c r="H43" s="232"/>
      <c r="I43" s="165"/>
      <c r="J43" s="232"/>
      <c r="K43" s="165"/>
      <c r="L43" s="232"/>
      <c r="M43" s="165"/>
      <c r="N43" s="232"/>
      <c r="O43" s="165"/>
      <c r="P43" s="232"/>
      <c r="Q43" s="165"/>
      <c r="R43" s="232"/>
    </row>
    <row r="44" spans="1:18" s="186" customFormat="1" ht="18" customHeight="1" thickTop="1" x14ac:dyDescent="0.2">
      <c r="A44" s="391" t="s">
        <v>159</v>
      </c>
      <c r="B44" s="177" t="s">
        <v>50</v>
      </c>
      <c r="C44" s="171">
        <v>0</v>
      </c>
      <c r="D44" s="119">
        <v>0</v>
      </c>
      <c r="E44" s="175">
        <v>0</v>
      </c>
      <c r="F44" s="70">
        <v>0</v>
      </c>
      <c r="G44" s="174">
        <v>0</v>
      </c>
      <c r="H44" s="101">
        <v>0</v>
      </c>
      <c r="I44" s="194">
        <v>1</v>
      </c>
      <c r="J44" s="237">
        <f>100/I46*I44</f>
        <v>33.333333333333336</v>
      </c>
      <c r="K44" s="171">
        <v>0</v>
      </c>
      <c r="L44" s="237">
        <v>0</v>
      </c>
      <c r="M44" s="175">
        <v>0</v>
      </c>
      <c r="N44" s="70">
        <v>0</v>
      </c>
      <c r="O44" s="171">
        <v>0</v>
      </c>
      <c r="P44" s="119">
        <v>0</v>
      </c>
      <c r="Q44" s="71">
        <f t="shared" ref="Q44:Q45" si="17">SUM(C44,E44,G44,I44,K44,M44,O44)</f>
        <v>1</v>
      </c>
      <c r="R44" s="70">
        <f>100/Q46*Q44</f>
        <v>33.333333333333336</v>
      </c>
    </row>
    <row r="45" spans="1:18" s="186" customFormat="1" ht="18" customHeight="1" x14ac:dyDescent="0.2">
      <c r="A45" s="392"/>
      <c r="B45" s="179" t="s">
        <v>169</v>
      </c>
      <c r="C45" s="172">
        <f>SUM(C46-C44)</f>
        <v>0</v>
      </c>
      <c r="D45" s="79">
        <v>0</v>
      </c>
      <c r="E45" s="173">
        <f>SUM(E46-E44)</f>
        <v>0</v>
      </c>
      <c r="F45" s="76">
        <v>0</v>
      </c>
      <c r="G45" s="176">
        <f>SUM(G46-G44)</f>
        <v>0</v>
      </c>
      <c r="H45" s="102">
        <v>0</v>
      </c>
      <c r="I45" s="195">
        <f>SUM(I46-I44)</f>
        <v>2</v>
      </c>
      <c r="J45" s="238">
        <f>100/I46*I45</f>
        <v>66.666666666666671</v>
      </c>
      <c r="K45" s="172">
        <f>SUM(K46-K44)</f>
        <v>0</v>
      </c>
      <c r="L45" s="238">
        <v>0</v>
      </c>
      <c r="M45" s="173"/>
      <c r="N45" s="76">
        <v>0</v>
      </c>
      <c r="O45" s="172">
        <v>0</v>
      </c>
      <c r="P45" s="79">
        <v>0</v>
      </c>
      <c r="Q45" s="77">
        <f t="shared" si="17"/>
        <v>2</v>
      </c>
      <c r="R45" s="76">
        <f>100/Q46*Q45</f>
        <v>66.666666666666671</v>
      </c>
    </row>
    <row r="46" spans="1:18" s="186" customFormat="1" ht="18" customHeight="1" thickBot="1" x14ac:dyDescent="0.25">
      <c r="A46" s="393"/>
      <c r="B46" s="181" t="s">
        <v>1</v>
      </c>
      <c r="C46" s="82">
        <v>0</v>
      </c>
      <c r="D46" s="84">
        <v>0</v>
      </c>
      <c r="E46" s="82">
        <v>0</v>
      </c>
      <c r="F46" s="84">
        <v>0</v>
      </c>
      <c r="G46" s="82">
        <v>0</v>
      </c>
      <c r="H46" s="84">
        <v>0</v>
      </c>
      <c r="I46" s="82">
        <v>3</v>
      </c>
      <c r="J46" s="234">
        <f>100/I46*I46</f>
        <v>100</v>
      </c>
      <c r="K46" s="82">
        <v>0</v>
      </c>
      <c r="L46" s="234">
        <v>0</v>
      </c>
      <c r="M46" s="82">
        <v>0</v>
      </c>
      <c r="N46" s="234">
        <v>0</v>
      </c>
      <c r="O46" s="82">
        <v>0</v>
      </c>
      <c r="P46" s="234">
        <v>0</v>
      </c>
      <c r="Q46" s="82">
        <f t="shared" ref="Q46" si="18">SUM(C46,E46,G46,I46,K46,M46,O46)</f>
        <v>3</v>
      </c>
      <c r="R46" s="85">
        <f>100/Q46*Q46</f>
        <v>100</v>
      </c>
    </row>
    <row r="47" spans="1:18" s="186" customFormat="1" ht="12" thickTop="1" x14ac:dyDescent="0.2">
      <c r="A47" s="196"/>
      <c r="C47" s="166"/>
      <c r="D47" s="241"/>
      <c r="E47" s="166"/>
      <c r="F47" s="166"/>
      <c r="G47" s="166"/>
      <c r="H47" s="241"/>
      <c r="I47" s="166"/>
      <c r="J47" s="241"/>
      <c r="K47" s="166"/>
      <c r="L47" s="241"/>
      <c r="M47" s="166"/>
      <c r="N47" s="241"/>
      <c r="O47" s="166"/>
      <c r="P47" s="241"/>
      <c r="Q47" s="166"/>
      <c r="R47" s="241"/>
    </row>
    <row r="48" spans="1:18" s="159" customFormat="1" ht="11.4" x14ac:dyDescent="0.2">
      <c r="A48" s="162"/>
      <c r="C48" s="163"/>
      <c r="D48" s="164"/>
      <c r="E48" s="163"/>
      <c r="F48" s="273"/>
      <c r="H48" s="162"/>
      <c r="J48" s="162"/>
      <c r="L48" s="162"/>
      <c r="N48" s="162"/>
      <c r="P48" s="162"/>
      <c r="R48" s="162"/>
    </row>
    <row r="49" spans="1:18" s="159" customFormat="1" ht="11.4" x14ac:dyDescent="0.2">
      <c r="A49" s="162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</row>
    <row r="50" spans="1:18" s="159" customFormat="1" ht="11.4" x14ac:dyDescent="0.2">
      <c r="A50" s="162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</row>
    <row r="51" spans="1:18" s="159" customFormat="1" ht="11.4" x14ac:dyDescent="0.2">
      <c r="A51" s="162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</row>
    <row r="52" spans="1:18" s="159" customFormat="1" ht="11.4" x14ac:dyDescent="0.2">
      <c r="A52" s="162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</row>
    <row r="53" spans="1:18" s="159" customFormat="1" ht="11.4" x14ac:dyDescent="0.2">
      <c r="A53" s="162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</row>
    <row r="54" spans="1:18" s="159" customFormat="1" ht="11.4" x14ac:dyDescent="0.2">
      <c r="A54" s="162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</row>
    <row r="55" spans="1:18" x14ac:dyDescent="0.25">
      <c r="C55" s="158"/>
      <c r="Q55" s="5"/>
    </row>
    <row r="56" spans="1:18" x14ac:dyDescent="0.25">
      <c r="Q56" s="5"/>
    </row>
    <row r="57" spans="1:18" x14ac:dyDescent="0.25">
      <c r="Q57" s="5"/>
    </row>
    <row r="58" spans="1:18" x14ac:dyDescent="0.25">
      <c r="Q58" s="5"/>
    </row>
  </sheetData>
  <mergeCells count="27">
    <mergeCell ref="Q6:R6"/>
    <mergeCell ref="A8:A10"/>
    <mergeCell ref="A12:A14"/>
    <mergeCell ref="A16:A18"/>
    <mergeCell ref="A20:A22"/>
    <mergeCell ref="A5:A7"/>
    <mergeCell ref="M5:N5"/>
    <mergeCell ref="O5:P5"/>
    <mergeCell ref="Q5:R5"/>
    <mergeCell ref="C6:D6"/>
    <mergeCell ref="E6:F6"/>
    <mergeCell ref="G6:H6"/>
    <mergeCell ref="C5:D5"/>
    <mergeCell ref="E5:F5"/>
    <mergeCell ref="G5:H5"/>
    <mergeCell ref="I5:J5"/>
    <mergeCell ref="K5:L5"/>
    <mergeCell ref="A44:A46"/>
    <mergeCell ref="I6:J6"/>
    <mergeCell ref="K6:L6"/>
    <mergeCell ref="M6:N6"/>
    <mergeCell ref="A40:A42"/>
    <mergeCell ref="O6:P6"/>
    <mergeCell ref="A28:A30"/>
    <mergeCell ref="A32:A34"/>
    <mergeCell ref="A36:A38"/>
    <mergeCell ref="A24:A26"/>
  </mergeCells>
  <pageMargins left="0.70866141732283472" right="0.70866141732283472" top="0.74803149606299213" bottom="0.74803149606299213" header="0.31496062992125984" footer="0.31496062992125984"/>
  <pageSetup paperSize="8" scale="70" orientation="portrait" horizontalDpi="300" verticalDpi="300" r:id="rId1"/>
  <headerFooter differentOddEven="1">
    <oddHeader>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S73"/>
  <sheetViews>
    <sheetView zoomScale="90" zoomScaleNormal="90" workbookViewId="0">
      <pane xSplit="2" ySplit="7" topLeftCell="C64" activePane="bottomRight" state="frozen"/>
      <selection pane="topRight" activeCell="C1" sqref="C1"/>
      <selection pane="bottomLeft" activeCell="A8" sqref="A8"/>
      <selection pane="bottomRight" activeCell="K61" sqref="K61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141</v>
      </c>
      <c r="B3" s="2" t="s">
        <v>91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28" customFormat="1" ht="18" customHeight="1" thickBot="1" x14ac:dyDescent="0.35">
      <c r="A7" s="390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82" customFormat="1" ht="18" customHeight="1" thickTop="1" x14ac:dyDescent="0.2">
      <c r="A8" s="396" t="s">
        <v>71</v>
      </c>
      <c r="B8" s="337" t="s">
        <v>50</v>
      </c>
      <c r="C8" s="174">
        <v>12</v>
      </c>
      <c r="D8" s="101">
        <f>100/C10*C8</f>
        <v>26.666666666666668</v>
      </c>
      <c r="E8" s="194">
        <v>12</v>
      </c>
      <c r="F8" s="237">
        <f>100/E10*E8</f>
        <v>23.076923076923077</v>
      </c>
      <c r="G8" s="174">
        <v>16</v>
      </c>
      <c r="H8" s="101">
        <f>100/G10*G8</f>
        <v>47.058823529411768</v>
      </c>
      <c r="I8" s="194">
        <v>11</v>
      </c>
      <c r="J8" s="237">
        <f>100/I10*I8</f>
        <v>37.931034482758619</v>
      </c>
      <c r="K8" s="174">
        <f>SUM(K12,K16,K20,K24,K28,K32,K36)</f>
        <v>18</v>
      </c>
      <c r="L8" s="237">
        <f>100/K10*K8</f>
        <v>52.941176470588239</v>
      </c>
      <c r="M8" s="194">
        <f>SUM(M12,M16,M20,M24,M28,M32,M36,)</f>
        <v>13</v>
      </c>
      <c r="N8" s="237">
        <f>100/M10*M8</f>
        <v>50</v>
      </c>
      <c r="O8" s="174">
        <f>SUM(O12,O16,O20,O24,O28,O32,O36,O40,O57)</f>
        <v>40</v>
      </c>
      <c r="P8" s="101">
        <f>100/O10*O8</f>
        <v>66.666666666666671</v>
      </c>
      <c r="Q8" s="277">
        <f t="shared" ref="Q8:Q10" si="0">SUM(C8,E8,G8,I8,K8,M8,O8)</f>
        <v>122</v>
      </c>
      <c r="R8" s="237">
        <f>100/Q10*Q8</f>
        <v>43.571428571428569</v>
      </c>
    </row>
    <row r="9" spans="1:18" s="182" customFormat="1" ht="18" customHeight="1" x14ac:dyDescent="0.2">
      <c r="A9" s="397"/>
      <c r="B9" s="338" t="s">
        <v>169</v>
      </c>
      <c r="C9" s="176">
        <f>SUM(C10-C8)</f>
        <v>33</v>
      </c>
      <c r="D9" s="102">
        <f>100/C10*C9</f>
        <v>73.333333333333343</v>
      </c>
      <c r="E9" s="195">
        <f>SUM(E10-E8)</f>
        <v>40</v>
      </c>
      <c r="F9" s="238">
        <f>100/E10*E9</f>
        <v>76.92307692307692</v>
      </c>
      <c r="G9" s="176">
        <f>SUM(G10-G8)</f>
        <v>18</v>
      </c>
      <c r="H9" s="102">
        <f>100/G10*G9</f>
        <v>52.941176470588239</v>
      </c>
      <c r="I9" s="195">
        <f>SUM(I10-I8)</f>
        <v>18</v>
      </c>
      <c r="J9" s="238">
        <f>100/I10*I9</f>
        <v>62.068965517241374</v>
      </c>
      <c r="K9" s="176">
        <f>SUM(K10-K8)</f>
        <v>16</v>
      </c>
      <c r="L9" s="238">
        <f>100/K10*K9</f>
        <v>47.058823529411768</v>
      </c>
      <c r="M9" s="176">
        <f>SUM(M10-M8)</f>
        <v>13</v>
      </c>
      <c r="N9" s="238">
        <f>100/M10*M9</f>
        <v>50</v>
      </c>
      <c r="O9" s="176">
        <f>SUM(O10-O8)</f>
        <v>20</v>
      </c>
      <c r="P9" s="102">
        <f>100/O10*O9</f>
        <v>33.333333333333336</v>
      </c>
      <c r="Q9" s="92">
        <f t="shared" si="0"/>
        <v>158</v>
      </c>
      <c r="R9" s="238">
        <f>100/Q10*Q9</f>
        <v>56.428571428571431</v>
      </c>
    </row>
    <row r="10" spans="1:18" s="182" customFormat="1" ht="18" customHeight="1" thickBot="1" x14ac:dyDescent="0.25">
      <c r="A10" s="412"/>
      <c r="B10" s="339" t="s">
        <v>1</v>
      </c>
      <c r="C10" s="93">
        <v>45</v>
      </c>
      <c r="D10" s="99">
        <f>100/C10*C10</f>
        <v>100</v>
      </c>
      <c r="E10" s="93">
        <v>52</v>
      </c>
      <c r="F10" s="99">
        <f>100/E10*E10</f>
        <v>100</v>
      </c>
      <c r="G10" s="93">
        <v>34</v>
      </c>
      <c r="H10" s="99">
        <f>100/G10*G10</f>
        <v>100</v>
      </c>
      <c r="I10" s="93">
        <v>29</v>
      </c>
      <c r="J10" s="236">
        <f>100/I10*I10</f>
        <v>100</v>
      </c>
      <c r="K10" s="93">
        <f>SUM(K14,K18,K22,K26,K30,K34,K38)</f>
        <v>34</v>
      </c>
      <c r="L10" s="236">
        <f>100/K10*K10</f>
        <v>100</v>
      </c>
      <c r="M10" s="93">
        <f>SUM(M14,M18,M22,M26,M30,M34,M38,M42,M46,)</f>
        <v>26</v>
      </c>
      <c r="N10" s="236">
        <f>100/M10*M10</f>
        <v>100</v>
      </c>
      <c r="O10" s="93">
        <f>SUM(O14,O18,O22,O26,O30,O34,O38,O42,O59)</f>
        <v>60</v>
      </c>
      <c r="P10" s="236">
        <f>100/O10*O10</f>
        <v>100</v>
      </c>
      <c r="Q10" s="93">
        <f t="shared" si="0"/>
        <v>280</v>
      </c>
      <c r="R10" s="336">
        <f>100/Q10*Q10</f>
        <v>100</v>
      </c>
    </row>
    <row r="11" spans="1:18" s="182" customFormat="1" ht="18" customHeight="1" thickTop="1" thickBot="1" x14ac:dyDescent="0.35">
      <c r="A11" s="413"/>
      <c r="B11" s="414"/>
      <c r="C11" s="95"/>
      <c r="D11" s="270"/>
      <c r="E11" s="95"/>
      <c r="F11" s="270"/>
      <c r="G11" s="95"/>
      <c r="H11" s="270"/>
      <c r="I11" s="95"/>
      <c r="J11" s="270"/>
      <c r="K11" s="95"/>
      <c r="L11" s="270"/>
      <c r="M11" s="95"/>
      <c r="N11" s="270"/>
      <c r="O11" s="95"/>
      <c r="P11" s="270"/>
      <c r="Q11" s="95"/>
      <c r="R11" s="270"/>
    </row>
    <row r="12" spans="1:18" s="186" customFormat="1" ht="18" customHeight="1" thickTop="1" x14ac:dyDescent="0.2">
      <c r="A12" s="396" t="s">
        <v>72</v>
      </c>
      <c r="B12" s="337" t="s">
        <v>50</v>
      </c>
      <c r="C12" s="174">
        <v>0</v>
      </c>
      <c r="D12" s="101">
        <f>100/C14*C12</f>
        <v>0</v>
      </c>
      <c r="E12" s="194">
        <v>0</v>
      </c>
      <c r="F12" s="237">
        <f>100/E14*E12</f>
        <v>0</v>
      </c>
      <c r="G12" s="174">
        <v>0</v>
      </c>
      <c r="H12" s="101">
        <f>100/G14*G12</f>
        <v>0</v>
      </c>
      <c r="I12" s="194">
        <v>0</v>
      </c>
      <c r="J12" s="237">
        <v>0</v>
      </c>
      <c r="K12" s="174">
        <v>0</v>
      </c>
      <c r="L12" s="237">
        <v>0</v>
      </c>
      <c r="M12" s="194">
        <v>0</v>
      </c>
      <c r="N12" s="237">
        <v>0</v>
      </c>
      <c r="O12" s="174">
        <v>2</v>
      </c>
      <c r="P12" s="101">
        <f>100/O14*O12</f>
        <v>66.666666666666671</v>
      </c>
      <c r="Q12" s="277">
        <f t="shared" ref="Q12:Q13" si="1">SUM(C12,E12,G12,I12,K12,M12,O12)</f>
        <v>2</v>
      </c>
      <c r="R12" s="237">
        <f>100/Q14*Q12</f>
        <v>14.285714285714286</v>
      </c>
    </row>
    <row r="13" spans="1:18" s="186" customFormat="1" ht="18" customHeight="1" x14ac:dyDescent="0.2">
      <c r="A13" s="397"/>
      <c r="B13" s="338" t="s">
        <v>169</v>
      </c>
      <c r="C13" s="176">
        <f>SUM(C14-C12)</f>
        <v>6</v>
      </c>
      <c r="D13" s="102">
        <f>100/C14*C13</f>
        <v>100</v>
      </c>
      <c r="E13" s="195">
        <f>SUM(E14-E12)</f>
        <v>3</v>
      </c>
      <c r="F13" s="238">
        <f>100/E14*E13</f>
        <v>100</v>
      </c>
      <c r="G13" s="176">
        <f>SUM(G14-G12)</f>
        <v>1</v>
      </c>
      <c r="H13" s="102">
        <f>100/G14*G13</f>
        <v>100</v>
      </c>
      <c r="I13" s="195">
        <f>SUM(I14-I12)</f>
        <v>0</v>
      </c>
      <c r="J13" s="238">
        <v>0</v>
      </c>
      <c r="K13" s="176">
        <f>SUM(K14-K12)</f>
        <v>1</v>
      </c>
      <c r="L13" s="238">
        <f>100/K14*K13</f>
        <v>100</v>
      </c>
      <c r="M13" s="176">
        <f>SUM(M14-M12)</f>
        <v>0</v>
      </c>
      <c r="N13" s="238">
        <v>0</v>
      </c>
      <c r="O13" s="176">
        <v>1</v>
      </c>
      <c r="P13" s="102">
        <f>100/O14*O13</f>
        <v>33.333333333333336</v>
      </c>
      <c r="Q13" s="92">
        <f t="shared" si="1"/>
        <v>12</v>
      </c>
      <c r="R13" s="238">
        <f>100/Q14*Q13</f>
        <v>85.714285714285722</v>
      </c>
    </row>
    <row r="14" spans="1:18" s="186" customFormat="1" ht="18" customHeight="1" thickBot="1" x14ac:dyDescent="0.25">
      <c r="A14" s="412"/>
      <c r="B14" s="339" t="s">
        <v>1</v>
      </c>
      <c r="C14" s="93">
        <v>6</v>
      </c>
      <c r="D14" s="99">
        <f>100/C14*C14</f>
        <v>100</v>
      </c>
      <c r="E14" s="93">
        <v>3</v>
      </c>
      <c r="F14" s="99">
        <f>100/E14*E14</f>
        <v>100</v>
      </c>
      <c r="G14" s="93">
        <v>1</v>
      </c>
      <c r="H14" s="99">
        <f>100/G14*G14</f>
        <v>100</v>
      </c>
      <c r="I14" s="93">
        <v>0</v>
      </c>
      <c r="J14" s="236">
        <v>0</v>
      </c>
      <c r="K14" s="93">
        <v>1</v>
      </c>
      <c r="L14" s="236">
        <f>100/K14*K14</f>
        <v>100</v>
      </c>
      <c r="M14" s="93">
        <v>0</v>
      </c>
      <c r="N14" s="236">
        <v>0</v>
      </c>
      <c r="O14" s="93">
        <f>SUM(O12:O13)</f>
        <v>3</v>
      </c>
      <c r="P14" s="236">
        <f>100/O14*O14</f>
        <v>100</v>
      </c>
      <c r="Q14" s="93">
        <f t="shared" ref="Q14" si="2">SUM(C14,E14,G14,I14,K14,M14,O14)</f>
        <v>14</v>
      </c>
      <c r="R14" s="336">
        <f>100/Q14*Q14</f>
        <v>100</v>
      </c>
    </row>
    <row r="15" spans="1:18" s="186" customFormat="1" ht="18" customHeight="1" thickTop="1" thickBot="1" x14ac:dyDescent="0.25">
      <c r="A15" s="416"/>
      <c r="B15" s="166"/>
      <c r="C15" s="188"/>
      <c r="D15" s="271"/>
      <c r="E15" s="188"/>
      <c r="F15" s="188"/>
      <c r="G15" s="188"/>
      <c r="H15" s="271"/>
      <c r="I15" s="188"/>
      <c r="J15" s="271"/>
      <c r="K15" s="188"/>
      <c r="L15" s="271"/>
      <c r="M15" s="188"/>
      <c r="N15" s="271"/>
      <c r="O15" s="188"/>
      <c r="P15" s="271"/>
      <c r="Q15" s="188"/>
      <c r="R15" s="271"/>
    </row>
    <row r="16" spans="1:18" s="186" customFormat="1" ht="18" customHeight="1" thickTop="1" x14ac:dyDescent="0.2">
      <c r="A16" s="396" t="s">
        <v>73</v>
      </c>
      <c r="B16" s="337" t="s">
        <v>50</v>
      </c>
      <c r="C16" s="174">
        <v>4</v>
      </c>
      <c r="D16" s="101">
        <f>100/C18*C16</f>
        <v>66.666666666666671</v>
      </c>
      <c r="E16" s="194">
        <v>5</v>
      </c>
      <c r="F16" s="237">
        <f>100/E18*E16</f>
        <v>29.411764705882355</v>
      </c>
      <c r="G16" s="174">
        <v>7</v>
      </c>
      <c r="H16" s="101">
        <f>100/G18*G16</f>
        <v>63.63636363636364</v>
      </c>
      <c r="I16" s="194">
        <v>3</v>
      </c>
      <c r="J16" s="237">
        <f>100/I18*I16</f>
        <v>30</v>
      </c>
      <c r="K16" s="174">
        <v>7</v>
      </c>
      <c r="L16" s="237">
        <f>100/K18*K16</f>
        <v>53.846153846153847</v>
      </c>
      <c r="M16" s="194">
        <v>4</v>
      </c>
      <c r="N16" s="237">
        <f>100/M18*M16</f>
        <v>66.666666666666671</v>
      </c>
      <c r="O16" s="174">
        <v>8</v>
      </c>
      <c r="P16" s="101">
        <f>100/O18*O16</f>
        <v>88.888888888888886</v>
      </c>
      <c r="Q16" s="277">
        <f t="shared" ref="Q16:Q17" si="3">SUM(C16,E16,G16,I16,K16,M16,O16)</f>
        <v>38</v>
      </c>
      <c r="R16" s="237">
        <f>100/Q18*Q16</f>
        <v>52.777777777777779</v>
      </c>
    </row>
    <row r="17" spans="1:19" s="186" customFormat="1" ht="18" customHeight="1" x14ac:dyDescent="0.2">
      <c r="A17" s="397"/>
      <c r="B17" s="338" t="s">
        <v>169</v>
      </c>
      <c r="C17" s="176">
        <f>SUM(C18-C16)</f>
        <v>2</v>
      </c>
      <c r="D17" s="102">
        <f>100/C18*C17</f>
        <v>33.333333333333336</v>
      </c>
      <c r="E17" s="195">
        <f>SUM(E18-E16)</f>
        <v>12</v>
      </c>
      <c r="F17" s="238">
        <f>100/E18*E17</f>
        <v>70.588235294117652</v>
      </c>
      <c r="G17" s="176">
        <f>SUM(G18-G16)</f>
        <v>4</v>
      </c>
      <c r="H17" s="102">
        <f>100/G18*G17</f>
        <v>36.363636363636367</v>
      </c>
      <c r="I17" s="195">
        <f>SUM(I18-I16)</f>
        <v>7</v>
      </c>
      <c r="J17" s="238">
        <f>100/I18*I17</f>
        <v>70</v>
      </c>
      <c r="K17" s="176">
        <f>SUM(K18-K16)</f>
        <v>6</v>
      </c>
      <c r="L17" s="238">
        <f>100/K18*K17</f>
        <v>46.153846153846153</v>
      </c>
      <c r="M17" s="176">
        <f>SUM(M18-M16)</f>
        <v>2</v>
      </c>
      <c r="N17" s="238">
        <f>100/M18*M17</f>
        <v>33.333333333333336</v>
      </c>
      <c r="O17" s="176">
        <v>1</v>
      </c>
      <c r="P17" s="102">
        <f>100/O18*O17</f>
        <v>11.111111111111111</v>
      </c>
      <c r="Q17" s="92">
        <f t="shared" si="3"/>
        <v>34</v>
      </c>
      <c r="R17" s="238">
        <f>100/Q18*Q17</f>
        <v>47.222222222222221</v>
      </c>
    </row>
    <row r="18" spans="1:19" s="186" customFormat="1" ht="18" customHeight="1" thickBot="1" x14ac:dyDescent="0.25">
      <c r="A18" s="412"/>
      <c r="B18" s="339" t="s">
        <v>1</v>
      </c>
      <c r="C18" s="93">
        <v>6</v>
      </c>
      <c r="D18" s="99">
        <f>100/C18*C18</f>
        <v>100</v>
      </c>
      <c r="E18" s="93">
        <v>17</v>
      </c>
      <c r="F18" s="99">
        <f>100/E18*E18</f>
        <v>100</v>
      </c>
      <c r="G18" s="93">
        <v>11</v>
      </c>
      <c r="H18" s="99">
        <f>100/G18*G18</f>
        <v>100.00000000000001</v>
      </c>
      <c r="I18" s="93">
        <v>10</v>
      </c>
      <c r="J18" s="236">
        <f>100/I18*I18</f>
        <v>100</v>
      </c>
      <c r="K18" s="93">
        <v>13</v>
      </c>
      <c r="L18" s="236">
        <f>100/K18*K18</f>
        <v>100</v>
      </c>
      <c r="M18" s="93">
        <v>6</v>
      </c>
      <c r="N18" s="236">
        <f>100/M18*M18</f>
        <v>100</v>
      </c>
      <c r="O18" s="93">
        <f>SUM(O16:O17)</f>
        <v>9</v>
      </c>
      <c r="P18" s="236">
        <f>100/O18*O18</f>
        <v>100</v>
      </c>
      <c r="Q18" s="93">
        <f t="shared" ref="Q18" si="4">SUM(C18,E18,G18,I18,K18,M18,O18)</f>
        <v>72</v>
      </c>
      <c r="R18" s="336">
        <f>100/Q18*Q18</f>
        <v>100</v>
      </c>
    </row>
    <row r="19" spans="1:19" s="186" customFormat="1" ht="18" customHeight="1" thickTop="1" thickBot="1" x14ac:dyDescent="0.25">
      <c r="A19" s="416"/>
      <c r="B19" s="166"/>
      <c r="C19" s="188"/>
      <c r="D19" s="271"/>
      <c r="E19" s="188"/>
      <c r="F19" s="188"/>
      <c r="G19" s="188"/>
      <c r="H19" s="271"/>
      <c r="I19" s="188"/>
      <c r="J19" s="271"/>
      <c r="K19" s="188"/>
      <c r="L19" s="271"/>
      <c r="M19" s="188"/>
      <c r="N19" s="271"/>
      <c r="O19" s="188"/>
      <c r="P19" s="271"/>
      <c r="Q19" s="188"/>
      <c r="R19" s="271"/>
    </row>
    <row r="20" spans="1:19" s="186" customFormat="1" ht="18" customHeight="1" thickTop="1" x14ac:dyDescent="0.2">
      <c r="A20" s="396" t="s">
        <v>74</v>
      </c>
      <c r="B20" s="337" t="s">
        <v>50</v>
      </c>
      <c r="C20" s="174">
        <v>0</v>
      </c>
      <c r="D20" s="101">
        <f>100/C22*C20</f>
        <v>0</v>
      </c>
      <c r="E20" s="194">
        <v>0</v>
      </c>
      <c r="F20" s="237">
        <f>100/E22*E20</f>
        <v>0</v>
      </c>
      <c r="G20" s="174">
        <v>1</v>
      </c>
      <c r="H20" s="101">
        <f>100/G22*G20</f>
        <v>100</v>
      </c>
      <c r="I20" s="194">
        <v>2</v>
      </c>
      <c r="J20" s="237">
        <f>100/I22*I20</f>
        <v>66.666666666666671</v>
      </c>
      <c r="K20" s="174">
        <v>0</v>
      </c>
      <c r="L20" s="268">
        <v>0</v>
      </c>
      <c r="M20" s="194">
        <v>1</v>
      </c>
      <c r="N20" s="237">
        <f>100/M22*M20</f>
        <v>100</v>
      </c>
      <c r="O20" s="174">
        <v>6</v>
      </c>
      <c r="P20" s="101">
        <f>100/O22*O20</f>
        <v>85.714285714285722</v>
      </c>
      <c r="Q20" s="277">
        <f t="shared" ref="Q20:Q21" si="5">SUM(C20,E20,G20,I20,K20,M20,O20)</f>
        <v>10</v>
      </c>
      <c r="R20" s="237">
        <f>100/Q22*Q20</f>
        <v>62.5</v>
      </c>
    </row>
    <row r="21" spans="1:19" s="186" customFormat="1" ht="18" customHeight="1" x14ac:dyDescent="0.2">
      <c r="A21" s="397"/>
      <c r="B21" s="338" t="s">
        <v>169</v>
      </c>
      <c r="C21" s="176">
        <f>SUM(C22-C20)</f>
        <v>2</v>
      </c>
      <c r="D21" s="102">
        <f>100/C22*C21</f>
        <v>100</v>
      </c>
      <c r="E21" s="195">
        <f>SUM(E22-E20)</f>
        <v>2</v>
      </c>
      <c r="F21" s="238">
        <f>100/E22*E21</f>
        <v>100</v>
      </c>
      <c r="G21" s="176">
        <f>SUM(G22-G20)</f>
        <v>0</v>
      </c>
      <c r="H21" s="102">
        <f>100/G22*G21</f>
        <v>0</v>
      </c>
      <c r="I21" s="195">
        <f>SUM(I22-I20)</f>
        <v>1</v>
      </c>
      <c r="J21" s="238">
        <f>100/I22*I21</f>
        <v>33.333333333333336</v>
      </c>
      <c r="K21" s="176">
        <f>SUM(K22-K20)</f>
        <v>0</v>
      </c>
      <c r="L21" s="121">
        <v>0</v>
      </c>
      <c r="M21" s="176">
        <f>SUM(M22-M20)</f>
        <v>0</v>
      </c>
      <c r="N21" s="121">
        <f>100/M22*M21</f>
        <v>0</v>
      </c>
      <c r="O21" s="176">
        <v>1</v>
      </c>
      <c r="P21" s="102">
        <f>100/O22*O21</f>
        <v>14.285714285714286</v>
      </c>
      <c r="Q21" s="92">
        <f t="shared" si="5"/>
        <v>6</v>
      </c>
      <c r="R21" s="238">
        <f>100/Q22*Q21</f>
        <v>37.5</v>
      </c>
    </row>
    <row r="22" spans="1:19" s="186" customFormat="1" ht="18" customHeight="1" thickBot="1" x14ac:dyDescent="0.25">
      <c r="A22" s="412"/>
      <c r="B22" s="339" t="s">
        <v>1</v>
      </c>
      <c r="C22" s="93">
        <v>2</v>
      </c>
      <c r="D22" s="99">
        <f>100/C22*C22</f>
        <v>100</v>
      </c>
      <c r="E22" s="93">
        <v>2</v>
      </c>
      <c r="F22" s="99">
        <f>100/E22*E22</f>
        <v>100</v>
      </c>
      <c r="G22" s="93">
        <v>1</v>
      </c>
      <c r="H22" s="99">
        <f>100/G22*G22</f>
        <v>100</v>
      </c>
      <c r="I22" s="93">
        <v>3</v>
      </c>
      <c r="J22" s="236">
        <f>100/I22*I22</f>
        <v>100</v>
      </c>
      <c r="K22" s="93">
        <v>0</v>
      </c>
      <c r="L22" s="267">
        <v>0</v>
      </c>
      <c r="M22" s="93">
        <v>1</v>
      </c>
      <c r="N22" s="236">
        <f>100/M22*M22</f>
        <v>100</v>
      </c>
      <c r="O22" s="93">
        <f>SUM(O20:O21)</f>
        <v>7</v>
      </c>
      <c r="P22" s="236">
        <f>100/O22*O22</f>
        <v>100</v>
      </c>
      <c r="Q22" s="93">
        <f t="shared" ref="Q22" si="6">SUM(C22,E22,G22,I22,K22,M22,O22)</f>
        <v>16</v>
      </c>
      <c r="R22" s="336">
        <f>100/Q22*Q22</f>
        <v>100</v>
      </c>
    </row>
    <row r="23" spans="1:19" s="186" customFormat="1" ht="18" customHeight="1" thickTop="1" thickBot="1" x14ac:dyDescent="0.25">
      <c r="A23" s="416"/>
      <c r="B23" s="166"/>
      <c r="C23" s="188"/>
      <c r="D23" s="271"/>
      <c r="E23" s="188"/>
      <c r="F23" s="271"/>
      <c r="G23" s="188"/>
      <c r="H23" s="271"/>
      <c r="I23" s="188"/>
      <c r="J23" s="271"/>
      <c r="K23" s="188"/>
      <c r="L23" s="271"/>
      <c r="M23" s="188"/>
      <c r="N23" s="271"/>
      <c r="O23" s="188"/>
      <c r="P23" s="271"/>
      <c r="Q23" s="188"/>
      <c r="R23" s="271"/>
    </row>
    <row r="24" spans="1:19" s="186" customFormat="1" ht="18" customHeight="1" thickTop="1" x14ac:dyDescent="0.2">
      <c r="A24" s="396" t="s">
        <v>75</v>
      </c>
      <c r="B24" s="337" t="s">
        <v>50</v>
      </c>
      <c r="C24" s="174">
        <v>5</v>
      </c>
      <c r="D24" s="101">
        <f>100/C26*C24</f>
        <v>31.25</v>
      </c>
      <c r="E24" s="194">
        <v>5</v>
      </c>
      <c r="F24" s="237">
        <f>100/E26*E24</f>
        <v>38.46153846153846</v>
      </c>
      <c r="G24" s="174">
        <v>5</v>
      </c>
      <c r="H24" s="101">
        <f>100/G26*G24</f>
        <v>50</v>
      </c>
      <c r="I24" s="194">
        <v>3</v>
      </c>
      <c r="J24" s="237">
        <f>100/I26*I24</f>
        <v>50</v>
      </c>
      <c r="K24" s="174">
        <v>0</v>
      </c>
      <c r="L24" s="268">
        <v>0</v>
      </c>
      <c r="M24" s="194">
        <v>0</v>
      </c>
      <c r="N24" s="237">
        <v>0</v>
      </c>
      <c r="O24" s="174">
        <v>0</v>
      </c>
      <c r="P24" s="101">
        <v>0</v>
      </c>
      <c r="Q24" s="277">
        <f t="shared" ref="Q24:Q25" si="7">SUM(C24,E24,G24,I24,K24,M24,O24)</f>
        <v>18</v>
      </c>
      <c r="R24" s="237">
        <f>100/Q26*Q24</f>
        <v>40</v>
      </c>
    </row>
    <row r="25" spans="1:19" s="186" customFormat="1" ht="18" customHeight="1" x14ac:dyDescent="0.2">
      <c r="A25" s="397"/>
      <c r="B25" s="338" t="s">
        <v>169</v>
      </c>
      <c r="C25" s="176">
        <f>SUM(C26-C24)</f>
        <v>11</v>
      </c>
      <c r="D25" s="102">
        <f>100/C26*C25</f>
        <v>68.75</v>
      </c>
      <c r="E25" s="195">
        <f>SUM(E26-E24)</f>
        <v>8</v>
      </c>
      <c r="F25" s="238">
        <f>100/E26*E25</f>
        <v>61.53846153846154</v>
      </c>
      <c r="G25" s="176">
        <f>SUM(G26-G24)</f>
        <v>5</v>
      </c>
      <c r="H25" s="102">
        <f>100/G26*G25</f>
        <v>50</v>
      </c>
      <c r="I25" s="195">
        <f>SUM(I26-I24)</f>
        <v>3</v>
      </c>
      <c r="J25" s="238">
        <f>100/I26*I25</f>
        <v>50</v>
      </c>
      <c r="K25" s="176">
        <f>SUM(K26-K24)</f>
        <v>0</v>
      </c>
      <c r="L25" s="121">
        <v>0</v>
      </c>
      <c r="M25" s="195">
        <v>0</v>
      </c>
      <c r="N25" s="238">
        <v>0</v>
      </c>
      <c r="O25" s="176">
        <v>0</v>
      </c>
      <c r="P25" s="102">
        <v>0</v>
      </c>
      <c r="Q25" s="92">
        <f t="shared" si="7"/>
        <v>27</v>
      </c>
      <c r="R25" s="238">
        <f>100/Q26*Q25</f>
        <v>60</v>
      </c>
    </row>
    <row r="26" spans="1:19" s="186" customFormat="1" ht="18" customHeight="1" thickBot="1" x14ac:dyDescent="0.25">
      <c r="A26" s="412"/>
      <c r="B26" s="339" t="s">
        <v>1</v>
      </c>
      <c r="C26" s="93">
        <v>16</v>
      </c>
      <c r="D26" s="99">
        <f>100/C26*C26</f>
        <v>100</v>
      </c>
      <c r="E26" s="93">
        <v>13</v>
      </c>
      <c r="F26" s="99">
        <f>100/E26*E26</f>
        <v>100</v>
      </c>
      <c r="G26" s="93">
        <v>10</v>
      </c>
      <c r="H26" s="99">
        <f>100/G26*G26</f>
        <v>100</v>
      </c>
      <c r="I26" s="93">
        <v>6</v>
      </c>
      <c r="J26" s="236">
        <f>100/I26*I26</f>
        <v>100</v>
      </c>
      <c r="K26" s="93">
        <v>0</v>
      </c>
      <c r="L26" s="267">
        <v>0</v>
      </c>
      <c r="M26" s="93">
        <v>0</v>
      </c>
      <c r="N26" s="236">
        <v>0</v>
      </c>
      <c r="O26" s="93">
        <v>0</v>
      </c>
      <c r="P26" s="236">
        <v>0</v>
      </c>
      <c r="Q26" s="93">
        <f t="shared" ref="Q26" si="8">SUM(C26,E26,G26,I26,K26,M26,O26)</f>
        <v>45</v>
      </c>
      <c r="R26" s="336">
        <f>100/Q26*Q26</f>
        <v>100</v>
      </c>
      <c r="S26" s="189"/>
    </row>
    <row r="27" spans="1:19" s="186" customFormat="1" ht="18" customHeight="1" thickTop="1" thickBot="1" x14ac:dyDescent="0.25">
      <c r="A27" s="416"/>
      <c r="B27" s="166"/>
      <c r="C27" s="188"/>
      <c r="D27" s="271"/>
      <c r="E27" s="188"/>
      <c r="F27" s="271"/>
      <c r="G27" s="188"/>
      <c r="H27" s="271"/>
      <c r="I27" s="188"/>
      <c r="J27" s="271"/>
      <c r="K27" s="188"/>
      <c r="L27" s="271"/>
      <c r="M27" s="188"/>
      <c r="N27" s="271"/>
      <c r="O27" s="188"/>
      <c r="P27" s="271"/>
      <c r="Q27" s="188"/>
      <c r="R27" s="271"/>
    </row>
    <row r="28" spans="1:19" s="186" customFormat="1" ht="18" customHeight="1" thickTop="1" x14ac:dyDescent="0.2">
      <c r="A28" s="396" t="s">
        <v>165</v>
      </c>
      <c r="B28" s="337" t="s">
        <v>50</v>
      </c>
      <c r="C28" s="174">
        <v>0</v>
      </c>
      <c r="D28" s="268">
        <v>0</v>
      </c>
      <c r="E28" s="174">
        <v>0</v>
      </c>
      <c r="F28" s="268">
        <v>0</v>
      </c>
      <c r="G28" s="174">
        <v>0</v>
      </c>
      <c r="H28" s="268">
        <v>0</v>
      </c>
      <c r="I28" s="174">
        <v>0</v>
      </c>
      <c r="J28" s="268">
        <v>0</v>
      </c>
      <c r="K28" s="174">
        <v>6</v>
      </c>
      <c r="L28" s="268">
        <f>100/K30*K28</f>
        <v>85.714285714285722</v>
      </c>
      <c r="M28" s="194">
        <v>3</v>
      </c>
      <c r="N28" s="268">
        <f>100/M30*M28</f>
        <v>60</v>
      </c>
      <c r="O28" s="174">
        <v>7</v>
      </c>
      <c r="P28" s="97">
        <f>100/O30*O28</f>
        <v>77.777777777777771</v>
      </c>
      <c r="Q28" s="277">
        <f t="shared" ref="Q28:Q29" si="9">SUM(C28,E28,G28,I28,K28,M28,O28)</f>
        <v>16</v>
      </c>
      <c r="R28" s="268">
        <f>100/Q30*Q28</f>
        <v>76.19047619047619</v>
      </c>
    </row>
    <row r="29" spans="1:19" s="186" customFormat="1" ht="18" customHeight="1" x14ac:dyDescent="0.2">
      <c r="A29" s="397"/>
      <c r="B29" s="338" t="s">
        <v>169</v>
      </c>
      <c r="C29" s="176">
        <f>SUM(C30-C28)</f>
        <v>0</v>
      </c>
      <c r="D29" s="121">
        <v>0</v>
      </c>
      <c r="E29" s="176">
        <f>SUM(E30-E28)</f>
        <v>0</v>
      </c>
      <c r="F29" s="121">
        <v>0</v>
      </c>
      <c r="G29" s="176">
        <f>SUM(G30-G28)</f>
        <v>0</v>
      </c>
      <c r="H29" s="121">
        <v>0</v>
      </c>
      <c r="I29" s="176">
        <f>SUM(I30-I28)</f>
        <v>0</v>
      </c>
      <c r="J29" s="121">
        <v>0</v>
      </c>
      <c r="K29" s="176">
        <f>SUM(K30-K28)</f>
        <v>1</v>
      </c>
      <c r="L29" s="121">
        <f>100/K30*K29</f>
        <v>14.285714285714286</v>
      </c>
      <c r="M29" s="176">
        <v>2</v>
      </c>
      <c r="N29" s="121">
        <f>100/M30*M29</f>
        <v>40</v>
      </c>
      <c r="O29" s="176">
        <v>2</v>
      </c>
      <c r="P29" s="91">
        <f>100/O30*O29</f>
        <v>22.222222222222221</v>
      </c>
      <c r="Q29" s="92">
        <f t="shared" si="9"/>
        <v>5</v>
      </c>
      <c r="R29" s="121">
        <f>100/Q30*Q29</f>
        <v>23.80952380952381</v>
      </c>
    </row>
    <row r="30" spans="1:19" s="186" customFormat="1" ht="18" customHeight="1" thickBot="1" x14ac:dyDescent="0.25">
      <c r="A30" s="412"/>
      <c r="B30" s="339" t="s">
        <v>1</v>
      </c>
      <c r="C30" s="93">
        <v>0</v>
      </c>
      <c r="D30" s="267">
        <v>0</v>
      </c>
      <c r="E30" s="93">
        <v>0</v>
      </c>
      <c r="F30" s="267">
        <v>0</v>
      </c>
      <c r="G30" s="93">
        <v>0</v>
      </c>
      <c r="H30" s="267">
        <v>0</v>
      </c>
      <c r="I30" s="93">
        <v>0</v>
      </c>
      <c r="J30" s="267">
        <v>0</v>
      </c>
      <c r="K30" s="93">
        <v>7</v>
      </c>
      <c r="L30" s="267">
        <f>100/K30*K30</f>
        <v>100</v>
      </c>
      <c r="M30" s="93">
        <f>SUM(M28:M29)</f>
        <v>5</v>
      </c>
      <c r="N30" s="267">
        <f>100/M30*M30</f>
        <v>100</v>
      </c>
      <c r="O30" s="93">
        <f>SUM(O28:O29)</f>
        <v>9</v>
      </c>
      <c r="P30" s="267">
        <f>100/O30*O30</f>
        <v>100</v>
      </c>
      <c r="Q30" s="93">
        <f t="shared" ref="Q30" si="10">SUM(C30,E30,G30,I30,K30,M30,O30)</f>
        <v>21</v>
      </c>
      <c r="R30" s="340">
        <f>100/Q30*Q30</f>
        <v>100</v>
      </c>
      <c r="S30" s="189"/>
    </row>
    <row r="31" spans="1:19" s="186" customFormat="1" ht="18" customHeight="1" thickTop="1" thickBot="1" x14ac:dyDescent="0.25">
      <c r="A31" s="416"/>
      <c r="B31" s="166"/>
      <c r="C31" s="188"/>
      <c r="D31" s="240"/>
      <c r="E31" s="188"/>
      <c r="F31" s="240"/>
      <c r="G31" s="188"/>
      <c r="H31" s="240"/>
      <c r="I31" s="188"/>
      <c r="J31" s="240"/>
      <c r="K31" s="188"/>
      <c r="L31" s="240"/>
      <c r="M31" s="188"/>
      <c r="N31" s="240"/>
      <c r="O31" s="188"/>
      <c r="P31" s="240"/>
      <c r="Q31" s="188"/>
      <c r="R31" s="240"/>
    </row>
    <row r="32" spans="1:19" s="186" customFormat="1" ht="18" customHeight="1" thickTop="1" x14ac:dyDescent="0.2">
      <c r="A32" s="396" t="s">
        <v>76</v>
      </c>
      <c r="B32" s="337" t="s">
        <v>50</v>
      </c>
      <c r="C32" s="174">
        <v>2</v>
      </c>
      <c r="D32" s="101">
        <f>100/C34*C32</f>
        <v>50</v>
      </c>
      <c r="E32" s="194">
        <v>1</v>
      </c>
      <c r="F32" s="237">
        <f>100/E34*E32</f>
        <v>25</v>
      </c>
      <c r="G32" s="174">
        <v>2</v>
      </c>
      <c r="H32" s="101">
        <f>100/G34*G32</f>
        <v>50</v>
      </c>
      <c r="I32" s="194">
        <v>2</v>
      </c>
      <c r="J32" s="237">
        <f>100/I34*I32</f>
        <v>33.333333333333336</v>
      </c>
      <c r="K32" s="174">
        <v>2</v>
      </c>
      <c r="L32" s="237">
        <f>100/K34*K32</f>
        <v>50</v>
      </c>
      <c r="M32" s="194">
        <v>2</v>
      </c>
      <c r="N32" s="237">
        <f>100/M34*M32</f>
        <v>40</v>
      </c>
      <c r="O32" s="174">
        <v>8</v>
      </c>
      <c r="P32" s="101">
        <f>100/O34*O32</f>
        <v>88.888888888888886</v>
      </c>
      <c r="Q32" s="277">
        <f t="shared" ref="Q32:Q33" si="11">SUM(C32,E32,G32,I32,K32,M32,O32)</f>
        <v>19</v>
      </c>
      <c r="R32" s="237">
        <f>100/Q34*Q32</f>
        <v>52.777777777777779</v>
      </c>
    </row>
    <row r="33" spans="1:18" s="186" customFormat="1" ht="18" customHeight="1" x14ac:dyDescent="0.2">
      <c r="A33" s="397"/>
      <c r="B33" s="338" t="s">
        <v>169</v>
      </c>
      <c r="C33" s="176">
        <f>SUM(C34-C32)</f>
        <v>2</v>
      </c>
      <c r="D33" s="102">
        <f>100/C34*C33</f>
        <v>50</v>
      </c>
      <c r="E33" s="195">
        <f>SUM(E34-E32)</f>
        <v>3</v>
      </c>
      <c r="F33" s="238">
        <f>100/E34*E33</f>
        <v>75</v>
      </c>
      <c r="G33" s="176">
        <f>SUM(G34-G32)</f>
        <v>2</v>
      </c>
      <c r="H33" s="102">
        <f>100/G34*G33</f>
        <v>50</v>
      </c>
      <c r="I33" s="195">
        <f>SUM(I34-I32)</f>
        <v>4</v>
      </c>
      <c r="J33" s="238">
        <f>100/I34*I33</f>
        <v>66.666666666666671</v>
      </c>
      <c r="K33" s="176">
        <f>SUM(K34-K32)</f>
        <v>2</v>
      </c>
      <c r="L33" s="238">
        <f>100/K34*K33</f>
        <v>50</v>
      </c>
      <c r="M33" s="176">
        <f>SUM(M34-M32)</f>
        <v>3</v>
      </c>
      <c r="N33" s="238">
        <f>100/M34*M33</f>
        <v>60</v>
      </c>
      <c r="O33" s="176">
        <v>1</v>
      </c>
      <c r="P33" s="102">
        <f>100/O34*O33</f>
        <v>11.111111111111111</v>
      </c>
      <c r="Q33" s="92">
        <f t="shared" si="11"/>
        <v>17</v>
      </c>
      <c r="R33" s="238">
        <f>100/Q34*Q33</f>
        <v>47.222222222222221</v>
      </c>
    </row>
    <row r="34" spans="1:18" s="186" customFormat="1" ht="18" customHeight="1" thickBot="1" x14ac:dyDescent="0.25">
      <c r="A34" s="412"/>
      <c r="B34" s="339" t="s">
        <v>1</v>
      </c>
      <c r="C34" s="93">
        <v>4</v>
      </c>
      <c r="D34" s="99">
        <f>100/C34*C34</f>
        <v>100</v>
      </c>
      <c r="E34" s="93">
        <v>4</v>
      </c>
      <c r="F34" s="99">
        <f>100/E34*E34</f>
        <v>100</v>
      </c>
      <c r="G34" s="93">
        <v>4</v>
      </c>
      <c r="H34" s="99">
        <f>100/G34*G34</f>
        <v>100</v>
      </c>
      <c r="I34" s="93">
        <v>6</v>
      </c>
      <c r="J34" s="236">
        <f>100/I34*I34</f>
        <v>100</v>
      </c>
      <c r="K34" s="93">
        <v>4</v>
      </c>
      <c r="L34" s="236">
        <f>100/K34*K34</f>
        <v>100</v>
      </c>
      <c r="M34" s="93">
        <v>5</v>
      </c>
      <c r="N34" s="236">
        <f>100/M34*M34</f>
        <v>100</v>
      </c>
      <c r="O34" s="93">
        <f>SUM(O32:O33)</f>
        <v>9</v>
      </c>
      <c r="P34" s="236">
        <f>100/O34*O34</f>
        <v>100</v>
      </c>
      <c r="Q34" s="93">
        <f t="shared" ref="Q34" si="12">SUM(C34,E34,G34,I34,K34,M34,O34)</f>
        <v>36</v>
      </c>
      <c r="R34" s="336">
        <f>100/Q34*Q34</f>
        <v>100</v>
      </c>
    </row>
    <row r="35" spans="1:18" s="186" customFormat="1" ht="18" customHeight="1" thickTop="1" thickBot="1" x14ac:dyDescent="0.25">
      <c r="A35" s="416"/>
      <c r="B35" s="166"/>
      <c r="C35" s="188"/>
      <c r="D35" s="271"/>
      <c r="E35" s="188"/>
      <c r="F35" s="188"/>
      <c r="G35" s="188"/>
      <c r="H35" s="271"/>
      <c r="I35" s="188"/>
      <c r="J35" s="271"/>
      <c r="K35" s="188"/>
      <c r="L35" s="271"/>
      <c r="M35" s="188"/>
      <c r="N35" s="271"/>
      <c r="O35" s="188"/>
      <c r="P35" s="271"/>
      <c r="Q35" s="188"/>
      <c r="R35" s="271"/>
    </row>
    <row r="36" spans="1:18" s="186" customFormat="1" ht="18" customHeight="1" thickTop="1" x14ac:dyDescent="0.2">
      <c r="A36" s="396" t="s">
        <v>77</v>
      </c>
      <c r="B36" s="337" t="s">
        <v>50</v>
      </c>
      <c r="C36" s="174">
        <v>1</v>
      </c>
      <c r="D36" s="101">
        <f>100/C38*C36</f>
        <v>12.5</v>
      </c>
      <c r="E36" s="194">
        <v>1</v>
      </c>
      <c r="F36" s="237">
        <f>100/E38*E36</f>
        <v>7.6923076923076925</v>
      </c>
      <c r="G36" s="174">
        <v>1</v>
      </c>
      <c r="H36" s="101">
        <f>100/G38*G36</f>
        <v>14.285714285714286</v>
      </c>
      <c r="I36" s="194">
        <v>1</v>
      </c>
      <c r="J36" s="237">
        <f>100/I38*I36</f>
        <v>25</v>
      </c>
      <c r="K36" s="174">
        <v>3</v>
      </c>
      <c r="L36" s="237">
        <f>100/K38*K36</f>
        <v>33.333333333333329</v>
      </c>
      <c r="M36" s="194">
        <v>3</v>
      </c>
      <c r="N36" s="237">
        <f>100/M38*M36</f>
        <v>33.333333333333329</v>
      </c>
      <c r="O36" s="174">
        <v>2</v>
      </c>
      <c r="P36" s="101">
        <f>100/O38*O36</f>
        <v>25</v>
      </c>
      <c r="Q36" s="277">
        <f t="shared" ref="Q36:Q37" si="13">SUM(C36,E36,G36,I36,K36,M36,O36)</f>
        <v>12</v>
      </c>
      <c r="R36" s="237">
        <f>100/Q38*Q36</f>
        <v>20.689655172413794</v>
      </c>
    </row>
    <row r="37" spans="1:18" s="186" customFormat="1" ht="18" customHeight="1" x14ac:dyDescent="0.2">
      <c r="A37" s="397"/>
      <c r="B37" s="338" t="s">
        <v>169</v>
      </c>
      <c r="C37" s="176">
        <f>SUM(C38-C36)</f>
        <v>7</v>
      </c>
      <c r="D37" s="102">
        <f>100/C38*C37</f>
        <v>87.5</v>
      </c>
      <c r="E37" s="195">
        <f>SUM(E38-E36)</f>
        <v>12</v>
      </c>
      <c r="F37" s="238">
        <f>100/E38*E37</f>
        <v>92.307692307692307</v>
      </c>
      <c r="G37" s="176">
        <f>SUM(G38-G36)</f>
        <v>6</v>
      </c>
      <c r="H37" s="102">
        <f>100/G38*G37</f>
        <v>85.714285714285722</v>
      </c>
      <c r="I37" s="195">
        <f>SUM(I38-I36)</f>
        <v>3</v>
      </c>
      <c r="J37" s="238">
        <f>100/I38*I37</f>
        <v>75</v>
      </c>
      <c r="K37" s="176">
        <f>SUM(K38-K36)</f>
        <v>6</v>
      </c>
      <c r="L37" s="238">
        <f>100/K38*K37</f>
        <v>66.666666666666657</v>
      </c>
      <c r="M37" s="176">
        <f>SUM(M38-M36)</f>
        <v>6</v>
      </c>
      <c r="N37" s="238">
        <f>100/M38*M37</f>
        <v>66.666666666666657</v>
      </c>
      <c r="O37" s="176">
        <v>6</v>
      </c>
      <c r="P37" s="102">
        <f>100/O38*O37</f>
        <v>75</v>
      </c>
      <c r="Q37" s="92">
        <f t="shared" si="13"/>
        <v>46</v>
      </c>
      <c r="R37" s="238">
        <f>100/Q38*Q37</f>
        <v>79.310344827586206</v>
      </c>
    </row>
    <row r="38" spans="1:18" s="186" customFormat="1" ht="18" customHeight="1" thickBot="1" x14ac:dyDescent="0.25">
      <c r="A38" s="412"/>
      <c r="B38" s="339" t="s">
        <v>1</v>
      </c>
      <c r="C38" s="93">
        <v>8</v>
      </c>
      <c r="D38" s="99">
        <f>100/C38*C38</f>
        <v>100</v>
      </c>
      <c r="E38" s="93">
        <v>13</v>
      </c>
      <c r="F38" s="99">
        <f>100/E38*E38</f>
        <v>100</v>
      </c>
      <c r="G38" s="93">
        <v>7</v>
      </c>
      <c r="H38" s="99">
        <f>100/G38*G38</f>
        <v>100</v>
      </c>
      <c r="I38" s="93">
        <v>4</v>
      </c>
      <c r="J38" s="236">
        <f>100/I38*I38</f>
        <v>100</v>
      </c>
      <c r="K38" s="93">
        <v>9</v>
      </c>
      <c r="L38" s="236">
        <f>100/K38*K38</f>
        <v>100</v>
      </c>
      <c r="M38" s="93">
        <v>9</v>
      </c>
      <c r="N38" s="236">
        <f>100/M38*M38</f>
        <v>100</v>
      </c>
      <c r="O38" s="93">
        <f>SUM(O36:O37)</f>
        <v>8</v>
      </c>
      <c r="P38" s="236">
        <f>100/O38*O38</f>
        <v>100</v>
      </c>
      <c r="Q38" s="93">
        <f t="shared" ref="Q38" si="14">SUM(C38,E38,G38,I38,K38,M38,O38)</f>
        <v>58</v>
      </c>
      <c r="R38" s="336">
        <f>100/Q38*Q38</f>
        <v>100</v>
      </c>
    </row>
    <row r="39" spans="1:18" s="159" customFormat="1" ht="12.6" thickTop="1" thickBot="1" x14ac:dyDescent="0.25">
      <c r="A39" s="164"/>
      <c r="B39" s="163"/>
      <c r="C39" s="163"/>
      <c r="D39" s="235"/>
      <c r="E39" s="163"/>
      <c r="F39" s="163"/>
      <c r="G39" s="163"/>
      <c r="H39" s="235"/>
      <c r="I39" s="166"/>
      <c r="J39" s="235"/>
      <c r="K39" s="163"/>
      <c r="L39" s="235"/>
      <c r="M39" s="163"/>
      <c r="N39" s="235"/>
      <c r="O39" s="163"/>
      <c r="P39" s="235"/>
      <c r="Q39" s="163"/>
      <c r="R39" s="235"/>
    </row>
    <row r="40" spans="1:18" ht="18" customHeight="1" thickTop="1" x14ac:dyDescent="0.25">
      <c r="A40" s="396" t="s">
        <v>185</v>
      </c>
      <c r="B40" s="418" t="s">
        <v>186</v>
      </c>
      <c r="C40" s="194">
        <v>0</v>
      </c>
      <c r="D40" s="268">
        <v>0</v>
      </c>
      <c r="E40" s="174">
        <v>0</v>
      </c>
      <c r="F40" s="268">
        <v>0</v>
      </c>
      <c r="G40" s="174">
        <v>0</v>
      </c>
      <c r="H40" s="268">
        <v>0</v>
      </c>
      <c r="I40" s="174">
        <v>0</v>
      </c>
      <c r="J40" s="268">
        <v>0</v>
      </c>
      <c r="K40" s="174">
        <v>0</v>
      </c>
      <c r="L40" s="268">
        <v>0</v>
      </c>
      <c r="M40" s="174">
        <v>0</v>
      </c>
      <c r="N40" s="268">
        <v>0</v>
      </c>
      <c r="O40" s="174">
        <f>SUM(O49,O45,O53)</f>
        <v>4</v>
      </c>
      <c r="P40" s="268">
        <f>100/O42*O40</f>
        <v>50</v>
      </c>
      <c r="Q40" s="335">
        <f t="shared" ref="Q40" si="15">SUM(C40,E40,G40,I40,K40,M40,O40)</f>
        <v>4</v>
      </c>
      <c r="R40" s="268">
        <f>100/Q42*Q40</f>
        <v>50</v>
      </c>
    </row>
    <row r="41" spans="1:18" s="159" customFormat="1" ht="18" customHeight="1" x14ac:dyDescent="0.2">
      <c r="A41" s="397"/>
      <c r="B41" s="348" t="s">
        <v>169</v>
      </c>
      <c r="C41" s="195">
        <v>0</v>
      </c>
      <c r="D41" s="121">
        <v>0</v>
      </c>
      <c r="E41" s="176">
        <v>0</v>
      </c>
      <c r="F41" s="121">
        <v>0</v>
      </c>
      <c r="G41" s="176">
        <v>0</v>
      </c>
      <c r="H41" s="121">
        <v>0</v>
      </c>
      <c r="I41" s="176">
        <v>0</v>
      </c>
      <c r="J41" s="121">
        <v>0</v>
      </c>
      <c r="K41" s="176">
        <v>0</v>
      </c>
      <c r="L41" s="121">
        <v>0</v>
      </c>
      <c r="M41" s="176">
        <v>0</v>
      </c>
      <c r="N41" s="121">
        <v>0</v>
      </c>
      <c r="O41" s="176">
        <f>SUM(O46,O50,O54)</f>
        <v>4</v>
      </c>
      <c r="P41" s="121">
        <f t="shared" ref="P41" si="16">100/O42*O41</f>
        <v>50</v>
      </c>
      <c r="Q41" s="90">
        <f t="shared" ref="Q41" si="17">SUM(Q42)-Q40</f>
        <v>4</v>
      </c>
      <c r="R41" s="121">
        <f t="shared" ref="R41" si="18">100/Q42*Q41</f>
        <v>50</v>
      </c>
    </row>
    <row r="42" spans="1:18" s="159" customFormat="1" ht="18" customHeight="1" x14ac:dyDescent="0.2">
      <c r="A42" s="397"/>
      <c r="B42" s="348" t="s">
        <v>1</v>
      </c>
      <c r="C42" s="92">
        <v>0</v>
      </c>
      <c r="D42" s="121">
        <v>0</v>
      </c>
      <c r="E42" s="90">
        <v>0</v>
      </c>
      <c r="F42" s="121">
        <v>0</v>
      </c>
      <c r="G42" s="90">
        <v>0</v>
      </c>
      <c r="H42" s="121">
        <v>0</v>
      </c>
      <c r="I42" s="90">
        <v>0</v>
      </c>
      <c r="J42" s="121">
        <v>0</v>
      </c>
      <c r="K42" s="90">
        <v>0</v>
      </c>
      <c r="L42" s="121">
        <v>0</v>
      </c>
      <c r="M42" s="90">
        <v>0</v>
      </c>
      <c r="N42" s="121">
        <v>0</v>
      </c>
      <c r="O42" s="90">
        <f>SUM(O40:O41)</f>
        <v>8</v>
      </c>
      <c r="P42" s="269">
        <f>100/O42*O42</f>
        <v>100</v>
      </c>
      <c r="Q42" s="90">
        <f t="shared" ref="Q42" si="19">SUM(C42,E42,G42,I42,K42,M42,O42)</f>
        <v>8</v>
      </c>
      <c r="R42" s="269">
        <f>100/Q42*Q42</f>
        <v>100</v>
      </c>
    </row>
    <row r="43" spans="1:18" s="159" customFormat="1" ht="18" customHeight="1" x14ac:dyDescent="0.2">
      <c r="A43" s="419"/>
      <c r="B43" s="420" t="s">
        <v>0</v>
      </c>
      <c r="C43" s="348"/>
      <c r="D43" s="349"/>
      <c r="E43" s="345"/>
      <c r="F43" s="350"/>
      <c r="G43" s="345"/>
      <c r="H43" s="349"/>
      <c r="I43" s="345"/>
      <c r="J43" s="349"/>
      <c r="K43" s="345"/>
      <c r="L43" s="349"/>
      <c r="M43" s="345"/>
      <c r="N43" s="349"/>
      <c r="O43" s="345"/>
      <c r="P43" s="349"/>
      <c r="Q43" s="345"/>
      <c r="R43" s="349"/>
    </row>
    <row r="44" spans="1:18" s="159" customFormat="1" ht="18" customHeight="1" x14ac:dyDescent="0.2">
      <c r="A44" s="419"/>
      <c r="B44" s="420"/>
      <c r="C44" s="348"/>
      <c r="D44" s="349"/>
      <c r="E44" s="345"/>
      <c r="F44" s="350"/>
      <c r="G44" s="345"/>
      <c r="H44" s="349"/>
      <c r="I44" s="345"/>
      <c r="J44" s="349"/>
      <c r="K44" s="345"/>
      <c r="L44" s="349"/>
      <c r="M44" s="345"/>
      <c r="N44" s="349"/>
      <c r="O44" s="345"/>
      <c r="P44" s="349"/>
      <c r="Q44" s="345"/>
      <c r="R44" s="349"/>
    </row>
    <row r="45" spans="1:18" s="159" customFormat="1" ht="18" customHeight="1" x14ac:dyDescent="0.2">
      <c r="A45" s="394" t="s">
        <v>174</v>
      </c>
      <c r="B45" s="341" t="s">
        <v>50</v>
      </c>
      <c r="C45" s="195">
        <v>0</v>
      </c>
      <c r="D45" s="121">
        <v>0</v>
      </c>
      <c r="E45" s="176">
        <v>0</v>
      </c>
      <c r="F45" s="121">
        <v>0</v>
      </c>
      <c r="G45" s="176">
        <v>0</v>
      </c>
      <c r="H45" s="121">
        <v>0</v>
      </c>
      <c r="I45" s="176">
        <v>0</v>
      </c>
      <c r="J45" s="121">
        <v>0</v>
      </c>
      <c r="K45" s="176">
        <v>0</v>
      </c>
      <c r="L45" s="121">
        <v>0</v>
      </c>
      <c r="M45" s="176">
        <v>0</v>
      </c>
      <c r="N45" s="121">
        <v>0</v>
      </c>
      <c r="O45" s="176">
        <v>0</v>
      </c>
      <c r="P45" s="121">
        <f>100/O47*O45</f>
        <v>0</v>
      </c>
      <c r="Q45" s="90">
        <f t="shared" ref="Q45" si="20">SUM(C45,E45,G45,I45,K45,M45,O45)</f>
        <v>0</v>
      </c>
      <c r="R45" s="121">
        <f>100/Q47*Q45</f>
        <v>0</v>
      </c>
    </row>
    <row r="46" spans="1:18" s="159" customFormat="1" ht="18" customHeight="1" x14ac:dyDescent="0.2">
      <c r="A46" s="394"/>
      <c r="B46" s="341" t="s">
        <v>169</v>
      </c>
      <c r="C46" s="195">
        <v>0</v>
      </c>
      <c r="D46" s="121">
        <v>0</v>
      </c>
      <c r="E46" s="176">
        <v>0</v>
      </c>
      <c r="F46" s="121">
        <v>0</v>
      </c>
      <c r="G46" s="176">
        <v>0</v>
      </c>
      <c r="H46" s="121">
        <v>0</v>
      </c>
      <c r="I46" s="176">
        <v>0</v>
      </c>
      <c r="J46" s="121">
        <v>0</v>
      </c>
      <c r="K46" s="176">
        <v>0</v>
      </c>
      <c r="L46" s="121">
        <v>0</v>
      </c>
      <c r="M46" s="176">
        <v>0</v>
      </c>
      <c r="N46" s="121">
        <v>0</v>
      </c>
      <c r="O46" s="176">
        <v>1</v>
      </c>
      <c r="P46" s="121">
        <f>100/O47*O46</f>
        <v>100</v>
      </c>
      <c r="Q46" s="90">
        <f t="shared" ref="Q46" si="21">SUM(Q47)-Q45</f>
        <v>1</v>
      </c>
      <c r="R46" s="121">
        <f t="shared" ref="R46" si="22">100/Q47*Q46</f>
        <v>100</v>
      </c>
    </row>
    <row r="47" spans="1:18" ht="18" customHeight="1" x14ac:dyDescent="0.25">
      <c r="A47" s="394"/>
      <c r="B47" s="341" t="s">
        <v>1</v>
      </c>
      <c r="C47" s="92">
        <v>0</v>
      </c>
      <c r="D47" s="121">
        <v>0</v>
      </c>
      <c r="E47" s="90">
        <v>0</v>
      </c>
      <c r="F47" s="121">
        <v>0</v>
      </c>
      <c r="G47" s="90">
        <v>0</v>
      </c>
      <c r="H47" s="121">
        <v>0</v>
      </c>
      <c r="I47" s="90">
        <v>0</v>
      </c>
      <c r="J47" s="121">
        <v>0</v>
      </c>
      <c r="K47" s="90">
        <v>0</v>
      </c>
      <c r="L47" s="121">
        <v>0</v>
      </c>
      <c r="M47" s="90">
        <v>0</v>
      </c>
      <c r="N47" s="121">
        <v>0</v>
      </c>
      <c r="O47" s="90">
        <f>SUM(O45:O46)</f>
        <v>1</v>
      </c>
      <c r="P47" s="269">
        <f>100/O47*O47</f>
        <v>100</v>
      </c>
      <c r="Q47" s="90">
        <f t="shared" ref="Q47:Q53" si="23">SUM(C47,E47,G47,I47,K47,M47,O47)</f>
        <v>1</v>
      </c>
      <c r="R47" s="269">
        <f>100/Q47*Q47</f>
        <v>100</v>
      </c>
    </row>
    <row r="48" spans="1:18" ht="18" customHeight="1" x14ac:dyDescent="0.25">
      <c r="A48" s="379"/>
      <c r="B48" s="341"/>
      <c r="C48" s="92"/>
      <c r="D48" s="121"/>
      <c r="E48" s="90"/>
      <c r="F48" s="121"/>
      <c r="G48" s="90"/>
      <c r="H48" s="121"/>
      <c r="I48" s="90"/>
      <c r="J48" s="121"/>
      <c r="K48" s="90"/>
      <c r="L48" s="121"/>
      <c r="M48" s="90"/>
      <c r="N48" s="121"/>
      <c r="O48" s="90"/>
      <c r="P48" s="269"/>
      <c r="Q48" s="90"/>
      <c r="R48" s="269"/>
    </row>
    <row r="49" spans="1:18" ht="18" customHeight="1" x14ac:dyDescent="0.25">
      <c r="A49" s="394" t="s">
        <v>175</v>
      </c>
      <c r="B49" s="341" t="s">
        <v>50</v>
      </c>
      <c r="C49" s="195">
        <v>0</v>
      </c>
      <c r="D49" s="121">
        <v>0</v>
      </c>
      <c r="E49" s="176">
        <v>0</v>
      </c>
      <c r="F49" s="121">
        <v>0</v>
      </c>
      <c r="G49" s="176">
        <v>0</v>
      </c>
      <c r="H49" s="121">
        <v>0</v>
      </c>
      <c r="I49" s="176">
        <v>0</v>
      </c>
      <c r="J49" s="121">
        <v>0</v>
      </c>
      <c r="K49" s="176">
        <v>0</v>
      </c>
      <c r="L49" s="121">
        <v>0</v>
      </c>
      <c r="M49" s="176">
        <v>0</v>
      </c>
      <c r="N49" s="121">
        <v>0</v>
      </c>
      <c r="O49" s="90">
        <v>0</v>
      </c>
      <c r="P49" s="121">
        <f>100/O51*O49</f>
        <v>0</v>
      </c>
      <c r="Q49" s="90">
        <f t="shared" ref="Q49" si="24">SUM(C49,E49,G49,I49,K49,M49,O49)</f>
        <v>0</v>
      </c>
      <c r="R49" s="121">
        <f>100/Q51*Q49</f>
        <v>0</v>
      </c>
    </row>
    <row r="50" spans="1:18" ht="18" customHeight="1" x14ac:dyDescent="0.25">
      <c r="A50" s="394"/>
      <c r="B50" s="341" t="s">
        <v>169</v>
      </c>
      <c r="C50" s="195">
        <v>0</v>
      </c>
      <c r="D50" s="121">
        <v>0</v>
      </c>
      <c r="E50" s="176">
        <v>0</v>
      </c>
      <c r="F50" s="121">
        <v>0</v>
      </c>
      <c r="G50" s="176">
        <v>0</v>
      </c>
      <c r="H50" s="121">
        <v>0</v>
      </c>
      <c r="I50" s="176">
        <v>0</v>
      </c>
      <c r="J50" s="121">
        <v>0</v>
      </c>
      <c r="K50" s="176">
        <v>0</v>
      </c>
      <c r="L50" s="121">
        <v>0</v>
      </c>
      <c r="M50" s="176">
        <v>0</v>
      </c>
      <c r="N50" s="121">
        <v>0</v>
      </c>
      <c r="O50" s="90">
        <v>1</v>
      </c>
      <c r="P50" s="121">
        <f>100/O51*O50</f>
        <v>100</v>
      </c>
      <c r="Q50" s="90">
        <f t="shared" ref="Q50" si="25">SUM(Q51)-Q49</f>
        <v>1</v>
      </c>
      <c r="R50" s="121">
        <f t="shared" ref="R50" si="26">100/Q51*Q50</f>
        <v>100</v>
      </c>
    </row>
    <row r="51" spans="1:18" ht="18" customHeight="1" x14ac:dyDescent="0.25">
      <c r="A51" s="394"/>
      <c r="B51" s="341" t="s">
        <v>1</v>
      </c>
      <c r="C51" s="92">
        <v>0</v>
      </c>
      <c r="D51" s="121">
        <v>0</v>
      </c>
      <c r="E51" s="90">
        <v>0</v>
      </c>
      <c r="F51" s="121">
        <v>0</v>
      </c>
      <c r="G51" s="90">
        <v>0</v>
      </c>
      <c r="H51" s="121">
        <v>0</v>
      </c>
      <c r="I51" s="90">
        <v>0</v>
      </c>
      <c r="J51" s="121">
        <v>0</v>
      </c>
      <c r="K51" s="90">
        <v>0</v>
      </c>
      <c r="L51" s="121">
        <v>0</v>
      </c>
      <c r="M51" s="90">
        <v>0</v>
      </c>
      <c r="N51" s="121">
        <v>0</v>
      </c>
      <c r="O51" s="90">
        <f>SUM(O49:O50)</f>
        <v>1</v>
      </c>
      <c r="P51" s="121">
        <f>100/O51*O51</f>
        <v>100</v>
      </c>
      <c r="Q51" s="90">
        <f t="shared" ref="Q51" si="27">SUM(C51,E51,G51,I51,K51,M51,O51)</f>
        <v>1</v>
      </c>
      <c r="R51" s="269">
        <f>100/Q51*Q51</f>
        <v>100</v>
      </c>
    </row>
    <row r="52" spans="1:18" ht="18" customHeight="1" x14ac:dyDescent="0.25">
      <c r="A52" s="379"/>
      <c r="B52" s="341"/>
      <c r="C52" s="92"/>
      <c r="D52" s="121"/>
      <c r="E52" s="90"/>
      <c r="F52" s="121"/>
      <c r="G52" s="90"/>
      <c r="H52" s="121"/>
      <c r="I52" s="90"/>
      <c r="J52" s="121"/>
      <c r="K52" s="90"/>
      <c r="L52" s="121"/>
      <c r="M52" s="90"/>
      <c r="N52" s="121"/>
      <c r="O52" s="90"/>
      <c r="P52" s="269"/>
      <c r="Q52" s="90"/>
      <c r="R52" s="269"/>
    </row>
    <row r="53" spans="1:18" ht="18" customHeight="1" x14ac:dyDescent="0.25">
      <c r="A53" s="394" t="s">
        <v>176</v>
      </c>
      <c r="B53" s="341" t="s">
        <v>50</v>
      </c>
      <c r="C53" s="195">
        <v>0</v>
      </c>
      <c r="D53" s="121">
        <v>0</v>
      </c>
      <c r="E53" s="176">
        <v>0</v>
      </c>
      <c r="F53" s="121">
        <v>0</v>
      </c>
      <c r="G53" s="176">
        <v>0</v>
      </c>
      <c r="H53" s="121">
        <v>0</v>
      </c>
      <c r="I53" s="176">
        <v>0</v>
      </c>
      <c r="J53" s="121">
        <v>0</v>
      </c>
      <c r="K53" s="176">
        <v>0</v>
      </c>
      <c r="L53" s="121">
        <v>0</v>
      </c>
      <c r="M53" s="176">
        <v>0</v>
      </c>
      <c r="N53" s="121">
        <v>0</v>
      </c>
      <c r="O53" s="176">
        <v>4</v>
      </c>
      <c r="P53" s="121">
        <f>100/O55*O53</f>
        <v>66.666666666666671</v>
      </c>
      <c r="Q53" s="90">
        <f t="shared" si="23"/>
        <v>4</v>
      </c>
      <c r="R53" s="121">
        <f>100/Q55*Q53</f>
        <v>66.666666666666671</v>
      </c>
    </row>
    <row r="54" spans="1:18" ht="18" customHeight="1" x14ac:dyDescent="0.25">
      <c r="A54" s="394"/>
      <c r="B54" s="341" t="s">
        <v>169</v>
      </c>
      <c r="C54" s="195">
        <v>0</v>
      </c>
      <c r="D54" s="121">
        <v>0</v>
      </c>
      <c r="E54" s="176">
        <v>0</v>
      </c>
      <c r="F54" s="121">
        <v>0</v>
      </c>
      <c r="G54" s="176">
        <v>0</v>
      </c>
      <c r="H54" s="121">
        <v>0</v>
      </c>
      <c r="I54" s="176">
        <v>0</v>
      </c>
      <c r="J54" s="121">
        <v>0</v>
      </c>
      <c r="K54" s="176">
        <v>0</v>
      </c>
      <c r="L54" s="121">
        <v>0</v>
      </c>
      <c r="M54" s="176">
        <v>0</v>
      </c>
      <c r="N54" s="121">
        <v>0</v>
      </c>
      <c r="O54" s="176">
        <v>2</v>
      </c>
      <c r="P54" s="121">
        <f t="shared" ref="P54" si="28">100/O55*O54</f>
        <v>33.333333333333336</v>
      </c>
      <c r="Q54" s="90">
        <f t="shared" ref="Q54" si="29">SUM(Q55)-Q53</f>
        <v>2</v>
      </c>
      <c r="R54" s="121">
        <f t="shared" ref="R54" si="30">100/Q55*Q54</f>
        <v>33.333333333333336</v>
      </c>
    </row>
    <row r="55" spans="1:18" ht="18" customHeight="1" thickBot="1" x14ac:dyDescent="0.3">
      <c r="A55" s="395"/>
      <c r="B55" s="339" t="s">
        <v>1</v>
      </c>
      <c r="C55" s="93">
        <v>0</v>
      </c>
      <c r="D55" s="343">
        <v>0</v>
      </c>
      <c r="E55" s="100">
        <v>0</v>
      </c>
      <c r="F55" s="343">
        <v>0</v>
      </c>
      <c r="G55" s="100">
        <v>0</v>
      </c>
      <c r="H55" s="343">
        <v>0</v>
      </c>
      <c r="I55" s="100">
        <v>0</v>
      </c>
      <c r="J55" s="343">
        <v>0</v>
      </c>
      <c r="K55" s="100">
        <v>0</v>
      </c>
      <c r="L55" s="343">
        <v>0</v>
      </c>
      <c r="M55" s="100">
        <v>0</v>
      </c>
      <c r="N55" s="343">
        <v>0</v>
      </c>
      <c r="O55" s="100">
        <f>SUM(O53:O54)</f>
        <v>6</v>
      </c>
      <c r="P55" s="340">
        <f>100/O55*O55</f>
        <v>100</v>
      </c>
      <c r="Q55" s="100">
        <f t="shared" ref="Q55" si="31">SUM(C55,E55,G55,I55,K55,M55,O55)</f>
        <v>6</v>
      </c>
      <c r="R55" s="340">
        <f>100/Q55*Q55</f>
        <v>100</v>
      </c>
    </row>
    <row r="56" spans="1:18" ht="18" customHeight="1" thickTop="1" thickBot="1" x14ac:dyDescent="0.3">
      <c r="A56" s="164"/>
      <c r="B56" s="163"/>
      <c r="C56" s="163"/>
      <c r="D56" s="163"/>
      <c r="E56" s="163"/>
      <c r="F56" s="163"/>
      <c r="G56" s="163"/>
      <c r="H56" s="163"/>
      <c r="I56" s="166"/>
      <c r="J56" s="241"/>
      <c r="K56" s="163"/>
      <c r="L56" s="163"/>
      <c r="M56" s="163"/>
      <c r="N56" s="163"/>
      <c r="O56" s="163"/>
      <c r="P56" s="163"/>
      <c r="Q56" s="163"/>
      <c r="R56" s="163"/>
    </row>
    <row r="57" spans="1:18" ht="18" customHeight="1" thickTop="1" x14ac:dyDescent="0.25">
      <c r="A57" s="396" t="s">
        <v>187</v>
      </c>
      <c r="B57" s="337" t="s">
        <v>50</v>
      </c>
      <c r="C57" s="174">
        <v>0</v>
      </c>
      <c r="D57" s="268">
        <v>0</v>
      </c>
      <c r="E57" s="174">
        <v>0</v>
      </c>
      <c r="F57" s="268">
        <v>0</v>
      </c>
      <c r="G57" s="174">
        <v>0</v>
      </c>
      <c r="H57" s="268">
        <v>0</v>
      </c>
      <c r="I57" s="174">
        <v>0</v>
      </c>
      <c r="J57" s="268">
        <v>0</v>
      </c>
      <c r="K57" s="174">
        <v>0</v>
      </c>
      <c r="L57" s="268">
        <v>0</v>
      </c>
      <c r="M57" s="174">
        <v>0</v>
      </c>
      <c r="N57" s="97">
        <v>0</v>
      </c>
      <c r="O57" s="376">
        <f>SUM(O62,O66,O70)</f>
        <v>3</v>
      </c>
      <c r="P57" s="268">
        <f>100/O59*O57</f>
        <v>42.857142857142861</v>
      </c>
      <c r="Q57" s="277">
        <f t="shared" ref="Q57" si="32">SUM(C57,E57,G57,I57,K57,M57,O57)</f>
        <v>3</v>
      </c>
      <c r="R57" s="268">
        <f>100/Q59*Q57</f>
        <v>42.857142857142861</v>
      </c>
    </row>
    <row r="58" spans="1:18" ht="18" customHeight="1" x14ac:dyDescent="0.25">
      <c r="A58" s="397"/>
      <c r="B58" s="338" t="s">
        <v>169</v>
      </c>
      <c r="C58" s="176">
        <v>0</v>
      </c>
      <c r="D58" s="121">
        <v>0</v>
      </c>
      <c r="E58" s="176">
        <v>0</v>
      </c>
      <c r="F58" s="91">
        <v>0</v>
      </c>
      <c r="G58" s="195">
        <v>0</v>
      </c>
      <c r="H58" s="121">
        <v>0</v>
      </c>
      <c r="I58" s="176">
        <v>0</v>
      </c>
      <c r="J58" s="121">
        <v>0</v>
      </c>
      <c r="K58" s="176">
        <v>0</v>
      </c>
      <c r="L58" s="121">
        <v>0</v>
      </c>
      <c r="M58" s="176">
        <v>0</v>
      </c>
      <c r="N58" s="121">
        <v>0</v>
      </c>
      <c r="O58" s="195">
        <f>SUM(O63,O67,O71)</f>
        <v>4</v>
      </c>
      <c r="P58" s="91">
        <f t="shared" ref="P58" si="33">100/O59*O58</f>
        <v>57.142857142857146</v>
      </c>
      <c r="Q58" s="92">
        <f t="shared" ref="Q58" si="34">SUM(Q59)-Q57</f>
        <v>4</v>
      </c>
      <c r="R58" s="121">
        <f t="shared" ref="R58" si="35">100/Q59*Q58</f>
        <v>57.142857142857146</v>
      </c>
    </row>
    <row r="59" spans="1:18" ht="18" customHeight="1" x14ac:dyDescent="0.25">
      <c r="A59" s="397"/>
      <c r="B59" s="338" t="s">
        <v>1</v>
      </c>
      <c r="C59" s="90">
        <v>0</v>
      </c>
      <c r="D59" s="91">
        <v>0</v>
      </c>
      <c r="E59" s="92">
        <v>0</v>
      </c>
      <c r="F59" s="91">
        <v>0</v>
      </c>
      <c r="G59" s="92">
        <v>0</v>
      </c>
      <c r="H59" s="121">
        <v>0</v>
      </c>
      <c r="I59" s="92">
        <v>0</v>
      </c>
      <c r="J59" s="121">
        <v>0</v>
      </c>
      <c r="K59" s="90">
        <v>0</v>
      </c>
      <c r="L59" s="121">
        <v>0</v>
      </c>
      <c r="M59" s="90">
        <v>0</v>
      </c>
      <c r="N59" s="121">
        <v>0</v>
      </c>
      <c r="O59" s="90">
        <f>SUM(O57:O58)</f>
        <v>7</v>
      </c>
      <c r="P59" s="421">
        <f>100/O59*O59</f>
        <v>100</v>
      </c>
      <c r="Q59" s="92">
        <f t="shared" ref="Q59" si="36">SUM(C59,E59,G59,I59,K59,M59,O59)</f>
        <v>7</v>
      </c>
      <c r="R59" s="269">
        <f>100/Q59*Q59</f>
        <v>100</v>
      </c>
    </row>
    <row r="60" spans="1:18" ht="18" customHeight="1" x14ac:dyDescent="0.25">
      <c r="A60" s="422"/>
      <c r="B60" s="423" t="s">
        <v>0</v>
      </c>
      <c r="C60" s="345"/>
      <c r="D60" s="349"/>
      <c r="E60" s="345"/>
      <c r="F60" s="350"/>
      <c r="G60" s="345"/>
      <c r="H60" s="349"/>
      <c r="I60" s="345"/>
      <c r="J60" s="349"/>
      <c r="K60" s="345"/>
      <c r="L60" s="349"/>
      <c r="M60" s="345"/>
      <c r="N60" s="349"/>
      <c r="O60" s="345"/>
      <c r="P60" s="349"/>
      <c r="Q60" s="345"/>
      <c r="R60" s="349"/>
    </row>
    <row r="61" spans="1:18" ht="18" customHeight="1" x14ac:dyDescent="0.25">
      <c r="A61" s="422"/>
      <c r="B61" s="423"/>
      <c r="C61" s="345"/>
      <c r="D61" s="349"/>
      <c r="E61" s="345"/>
      <c r="F61" s="350"/>
      <c r="G61" s="345"/>
      <c r="H61" s="349"/>
      <c r="I61" s="345"/>
      <c r="J61" s="349"/>
      <c r="K61" s="345"/>
      <c r="L61" s="349"/>
      <c r="M61" s="345"/>
      <c r="N61" s="349"/>
      <c r="O61" s="345"/>
      <c r="P61" s="349"/>
      <c r="Q61" s="345"/>
      <c r="R61" s="349"/>
    </row>
    <row r="62" spans="1:18" ht="18" customHeight="1" x14ac:dyDescent="0.25">
      <c r="A62" s="394" t="s">
        <v>180</v>
      </c>
      <c r="B62" s="338" t="s">
        <v>50</v>
      </c>
      <c r="C62" s="176">
        <v>0</v>
      </c>
      <c r="D62" s="121">
        <v>0</v>
      </c>
      <c r="E62" s="176">
        <v>0</v>
      </c>
      <c r="F62" s="121">
        <v>0</v>
      </c>
      <c r="G62" s="176">
        <v>0</v>
      </c>
      <c r="H62" s="121">
        <v>0</v>
      </c>
      <c r="I62" s="176">
        <v>0</v>
      </c>
      <c r="J62" s="121">
        <v>0</v>
      </c>
      <c r="K62" s="176">
        <v>0</v>
      </c>
      <c r="L62" s="121">
        <v>0</v>
      </c>
      <c r="M62" s="176">
        <v>0</v>
      </c>
      <c r="N62" s="121">
        <v>0</v>
      </c>
      <c r="O62" s="176">
        <v>1</v>
      </c>
      <c r="P62" s="121">
        <f>100/O64*O62</f>
        <v>100</v>
      </c>
      <c r="Q62" s="90">
        <f t="shared" ref="Q62" si="37">SUM(C62,E62,G62,I62,K62,M62,O62)</f>
        <v>1</v>
      </c>
      <c r="R62" s="121">
        <f>100/Q64*Q62</f>
        <v>100</v>
      </c>
    </row>
    <row r="63" spans="1:18" ht="18" customHeight="1" x14ac:dyDescent="0.25">
      <c r="A63" s="394"/>
      <c r="B63" s="338" t="s">
        <v>169</v>
      </c>
      <c r="C63" s="176">
        <v>0</v>
      </c>
      <c r="D63" s="121">
        <v>0</v>
      </c>
      <c r="E63" s="176">
        <v>0</v>
      </c>
      <c r="F63" s="121">
        <v>0</v>
      </c>
      <c r="G63" s="176">
        <v>0</v>
      </c>
      <c r="H63" s="121">
        <v>0</v>
      </c>
      <c r="I63" s="176">
        <v>0</v>
      </c>
      <c r="J63" s="121">
        <v>0</v>
      </c>
      <c r="K63" s="176">
        <v>0</v>
      </c>
      <c r="L63" s="121">
        <v>0</v>
      </c>
      <c r="M63" s="176">
        <v>0</v>
      </c>
      <c r="N63" s="121">
        <v>0</v>
      </c>
      <c r="O63" s="176">
        <v>0</v>
      </c>
      <c r="P63" s="121">
        <f>100/O64*O63</f>
        <v>0</v>
      </c>
      <c r="Q63" s="90">
        <f t="shared" ref="Q63" si="38">SUM(Q64)-Q62</f>
        <v>0</v>
      </c>
      <c r="R63" s="121">
        <f t="shared" ref="R63" si="39">100/Q64*Q63</f>
        <v>0</v>
      </c>
    </row>
    <row r="64" spans="1:18" ht="18" customHeight="1" x14ac:dyDescent="0.25">
      <c r="A64" s="394"/>
      <c r="B64" s="338" t="s">
        <v>1</v>
      </c>
      <c r="C64" s="90">
        <v>0</v>
      </c>
      <c r="D64" s="121">
        <v>0</v>
      </c>
      <c r="E64" s="90">
        <v>0</v>
      </c>
      <c r="F64" s="121">
        <v>0</v>
      </c>
      <c r="G64" s="90">
        <v>0</v>
      </c>
      <c r="H64" s="121">
        <v>0</v>
      </c>
      <c r="I64" s="90">
        <v>0</v>
      </c>
      <c r="J64" s="121">
        <v>0</v>
      </c>
      <c r="K64" s="90">
        <v>0</v>
      </c>
      <c r="L64" s="121">
        <v>0</v>
      </c>
      <c r="M64" s="90">
        <v>0</v>
      </c>
      <c r="N64" s="121">
        <v>0</v>
      </c>
      <c r="O64" s="90">
        <f>SUM(O62:O63)</f>
        <v>1</v>
      </c>
      <c r="P64" s="269">
        <f>100/O64*O64</f>
        <v>100</v>
      </c>
      <c r="Q64" s="90">
        <f t="shared" ref="Q64" si="40">SUM(C64,E64,G64,I64,K64,M64,O64)</f>
        <v>1</v>
      </c>
      <c r="R64" s="269">
        <f>100/Q64*Q64</f>
        <v>100</v>
      </c>
    </row>
    <row r="65" spans="1:18" ht="18" customHeight="1" x14ac:dyDescent="0.25">
      <c r="A65" s="379"/>
      <c r="B65" s="338"/>
      <c r="C65" s="90"/>
      <c r="D65" s="121"/>
      <c r="E65" s="90"/>
      <c r="F65" s="121"/>
      <c r="G65" s="90"/>
      <c r="H65" s="121"/>
      <c r="I65" s="90"/>
      <c r="J65" s="121"/>
      <c r="K65" s="90"/>
      <c r="L65" s="121"/>
      <c r="M65" s="90"/>
      <c r="N65" s="121"/>
      <c r="O65" s="90"/>
      <c r="P65" s="269"/>
      <c r="Q65" s="90"/>
      <c r="R65" s="269"/>
    </row>
    <row r="66" spans="1:18" ht="18" customHeight="1" x14ac:dyDescent="0.25">
      <c r="A66" s="394" t="s">
        <v>181</v>
      </c>
      <c r="B66" s="338" t="s">
        <v>50</v>
      </c>
      <c r="C66" s="176">
        <v>0</v>
      </c>
      <c r="D66" s="121">
        <v>0</v>
      </c>
      <c r="E66" s="176">
        <v>0</v>
      </c>
      <c r="F66" s="121">
        <v>0</v>
      </c>
      <c r="G66" s="176">
        <v>0</v>
      </c>
      <c r="H66" s="121">
        <v>0</v>
      </c>
      <c r="I66" s="176">
        <v>0</v>
      </c>
      <c r="J66" s="121">
        <v>0</v>
      </c>
      <c r="K66" s="176">
        <v>0</v>
      </c>
      <c r="L66" s="121">
        <v>0</v>
      </c>
      <c r="M66" s="176">
        <v>0</v>
      </c>
      <c r="N66" s="121">
        <v>0</v>
      </c>
      <c r="O66" s="90">
        <v>2</v>
      </c>
      <c r="P66" s="121">
        <f>100/O68*O66</f>
        <v>40</v>
      </c>
      <c r="Q66" s="90">
        <f t="shared" ref="Q66" si="41">SUM(C66,E66,G66,I66,K66,M66,O66)</f>
        <v>2</v>
      </c>
      <c r="R66" s="121">
        <f>100/Q68*Q66</f>
        <v>40</v>
      </c>
    </row>
    <row r="67" spans="1:18" ht="18" customHeight="1" x14ac:dyDescent="0.25">
      <c r="A67" s="394"/>
      <c r="B67" s="338" t="s">
        <v>169</v>
      </c>
      <c r="C67" s="176">
        <v>0</v>
      </c>
      <c r="D67" s="121">
        <v>0</v>
      </c>
      <c r="E67" s="176">
        <v>0</v>
      </c>
      <c r="F67" s="121">
        <v>0</v>
      </c>
      <c r="G67" s="176">
        <v>0</v>
      </c>
      <c r="H67" s="121">
        <v>0</v>
      </c>
      <c r="I67" s="176">
        <v>0</v>
      </c>
      <c r="J67" s="121">
        <v>0</v>
      </c>
      <c r="K67" s="176">
        <v>0</v>
      </c>
      <c r="L67" s="121">
        <v>0</v>
      </c>
      <c r="M67" s="176">
        <v>0</v>
      </c>
      <c r="N67" s="121">
        <v>0</v>
      </c>
      <c r="O67" s="90">
        <v>3</v>
      </c>
      <c r="P67" s="121">
        <f>100/O68*O67</f>
        <v>60</v>
      </c>
      <c r="Q67" s="90">
        <f t="shared" ref="Q67" si="42">SUM(Q68)-Q66</f>
        <v>3</v>
      </c>
      <c r="R67" s="121">
        <f t="shared" ref="R67" si="43">100/Q68*Q67</f>
        <v>60</v>
      </c>
    </row>
    <row r="68" spans="1:18" ht="18" customHeight="1" x14ac:dyDescent="0.25">
      <c r="A68" s="394"/>
      <c r="B68" s="338" t="s">
        <v>1</v>
      </c>
      <c r="C68" s="90">
        <v>0</v>
      </c>
      <c r="D68" s="121">
        <v>0</v>
      </c>
      <c r="E68" s="90">
        <v>0</v>
      </c>
      <c r="F68" s="121">
        <v>0</v>
      </c>
      <c r="G68" s="90">
        <v>0</v>
      </c>
      <c r="H68" s="121">
        <v>0</v>
      </c>
      <c r="I68" s="90">
        <v>0</v>
      </c>
      <c r="J68" s="121">
        <v>0</v>
      </c>
      <c r="K68" s="90">
        <v>0</v>
      </c>
      <c r="L68" s="121">
        <v>0</v>
      </c>
      <c r="M68" s="90">
        <v>0</v>
      </c>
      <c r="N68" s="121">
        <v>0</v>
      </c>
      <c r="O68" s="90">
        <f>SUM(O66:O67)</f>
        <v>5</v>
      </c>
      <c r="P68" s="121">
        <f>100/O68*O68</f>
        <v>100</v>
      </c>
      <c r="Q68" s="90">
        <f t="shared" ref="Q68" si="44">SUM(C68,E68,G68,I68,K68,M68,O68)</f>
        <v>5</v>
      </c>
      <c r="R68" s="269">
        <f>100/Q68*Q68</f>
        <v>100</v>
      </c>
    </row>
    <row r="69" spans="1:18" ht="18" customHeight="1" x14ac:dyDescent="0.25">
      <c r="A69" s="379"/>
      <c r="B69" s="338"/>
      <c r="C69" s="90"/>
      <c r="D69" s="121"/>
      <c r="E69" s="90"/>
      <c r="F69" s="121"/>
      <c r="G69" s="90"/>
      <c r="H69" s="121"/>
      <c r="I69" s="90"/>
      <c r="J69" s="121"/>
      <c r="K69" s="90"/>
      <c r="L69" s="121"/>
      <c r="M69" s="90"/>
      <c r="N69" s="121"/>
      <c r="O69" s="90"/>
      <c r="P69" s="269"/>
      <c r="Q69" s="90"/>
      <c r="R69" s="269"/>
    </row>
    <row r="70" spans="1:18" ht="18" customHeight="1" x14ac:dyDescent="0.25">
      <c r="A70" s="394" t="s">
        <v>188</v>
      </c>
      <c r="B70" s="338" t="s">
        <v>50</v>
      </c>
      <c r="C70" s="176">
        <v>0</v>
      </c>
      <c r="D70" s="121">
        <v>0</v>
      </c>
      <c r="E70" s="176">
        <v>0</v>
      </c>
      <c r="F70" s="121">
        <v>0</v>
      </c>
      <c r="G70" s="176">
        <v>0</v>
      </c>
      <c r="H70" s="121">
        <v>0</v>
      </c>
      <c r="I70" s="176">
        <v>0</v>
      </c>
      <c r="J70" s="121">
        <v>0</v>
      </c>
      <c r="K70" s="176">
        <v>0</v>
      </c>
      <c r="L70" s="121">
        <v>0</v>
      </c>
      <c r="M70" s="176">
        <v>0</v>
      </c>
      <c r="N70" s="121">
        <v>0</v>
      </c>
      <c r="O70" s="176">
        <v>0</v>
      </c>
      <c r="P70" s="121">
        <f>100/O72*O70</f>
        <v>0</v>
      </c>
      <c r="Q70" s="90">
        <f t="shared" ref="Q70" si="45">SUM(C70,E70,G70,I70,K70,M70,O70)</f>
        <v>0</v>
      </c>
      <c r="R70" s="121">
        <f>100/Q72*Q70</f>
        <v>0</v>
      </c>
    </row>
    <row r="71" spans="1:18" ht="18" customHeight="1" x14ac:dyDescent="0.25">
      <c r="A71" s="394"/>
      <c r="B71" s="338" t="s">
        <v>169</v>
      </c>
      <c r="C71" s="176">
        <v>0</v>
      </c>
      <c r="D71" s="121">
        <v>0</v>
      </c>
      <c r="E71" s="176">
        <v>0</v>
      </c>
      <c r="F71" s="121">
        <v>0</v>
      </c>
      <c r="G71" s="176">
        <v>0</v>
      </c>
      <c r="H71" s="121">
        <v>0</v>
      </c>
      <c r="I71" s="176">
        <v>0</v>
      </c>
      <c r="J71" s="121">
        <v>0</v>
      </c>
      <c r="K71" s="176">
        <v>0</v>
      </c>
      <c r="L71" s="121">
        <v>0</v>
      </c>
      <c r="M71" s="176">
        <v>0</v>
      </c>
      <c r="N71" s="121">
        <v>0</v>
      </c>
      <c r="O71" s="176">
        <v>1</v>
      </c>
      <c r="P71" s="121">
        <f t="shared" ref="P71" si="46">100/O72*O71</f>
        <v>100</v>
      </c>
      <c r="Q71" s="90">
        <f t="shared" ref="Q71" si="47">SUM(Q72)-Q70</f>
        <v>1</v>
      </c>
      <c r="R71" s="121">
        <f t="shared" ref="R71" si="48">100/Q72*Q71</f>
        <v>100</v>
      </c>
    </row>
    <row r="72" spans="1:18" ht="18" customHeight="1" thickBot="1" x14ac:dyDescent="0.3">
      <c r="A72" s="395"/>
      <c r="B72" s="351" t="s">
        <v>1</v>
      </c>
      <c r="C72" s="100">
        <v>0</v>
      </c>
      <c r="D72" s="343">
        <v>0</v>
      </c>
      <c r="E72" s="100">
        <v>0</v>
      </c>
      <c r="F72" s="343">
        <v>0</v>
      </c>
      <c r="G72" s="100">
        <v>0</v>
      </c>
      <c r="H72" s="343">
        <v>0</v>
      </c>
      <c r="I72" s="100">
        <v>0</v>
      </c>
      <c r="J72" s="343">
        <v>0</v>
      </c>
      <c r="K72" s="100">
        <v>0</v>
      </c>
      <c r="L72" s="343">
        <v>0</v>
      </c>
      <c r="M72" s="100">
        <v>0</v>
      </c>
      <c r="N72" s="343">
        <v>0</v>
      </c>
      <c r="O72" s="100">
        <f>SUM(O70:O71)</f>
        <v>1</v>
      </c>
      <c r="P72" s="340">
        <f>100/O72*O72</f>
        <v>100</v>
      </c>
      <c r="Q72" s="100">
        <f t="shared" ref="Q72" si="49">SUM(C72,E72,G72,I72,K72,M72,O72)</f>
        <v>1</v>
      </c>
      <c r="R72" s="340">
        <f>100/Q72*Q72</f>
        <v>100</v>
      </c>
    </row>
    <row r="73" spans="1:18" ht="14.4" thickTop="1" x14ac:dyDescent="0.25"/>
  </sheetData>
  <mergeCells count="33">
    <mergeCell ref="A32:A34"/>
    <mergeCell ref="A36:A38"/>
    <mergeCell ref="Q6:R6"/>
    <mergeCell ref="A8:A10"/>
    <mergeCell ref="A12:A14"/>
    <mergeCell ref="A16:A18"/>
    <mergeCell ref="A20:A22"/>
    <mergeCell ref="A24:A26"/>
    <mergeCell ref="A5:A7"/>
    <mergeCell ref="M5:N5"/>
    <mergeCell ref="O5:P5"/>
    <mergeCell ref="Q5:R5"/>
    <mergeCell ref="C6:D6"/>
    <mergeCell ref="E6:F6"/>
    <mergeCell ref="G6:H6"/>
    <mergeCell ref="I6:J6"/>
    <mergeCell ref="A28:A30"/>
    <mergeCell ref="K6:L6"/>
    <mergeCell ref="M6:N6"/>
    <mergeCell ref="O6:P6"/>
    <mergeCell ref="C5:D5"/>
    <mergeCell ref="E5:F5"/>
    <mergeCell ref="G5:H5"/>
    <mergeCell ref="I5:J5"/>
    <mergeCell ref="K5:L5"/>
    <mergeCell ref="A62:A64"/>
    <mergeCell ref="A66:A68"/>
    <mergeCell ref="A70:A72"/>
    <mergeCell ref="A40:A42"/>
    <mergeCell ref="A45:A47"/>
    <mergeCell ref="A49:A51"/>
    <mergeCell ref="A53:A55"/>
    <mergeCell ref="A57:A59"/>
  </mergeCells>
  <pageMargins left="0.70866141732283472" right="0.70866141732283472" top="0.74803149606299213" bottom="0.74803149606299213" header="0.31496062992125984" footer="0.31496062992125984"/>
  <pageSetup paperSize="8" scale="67" orientation="landscape" horizontalDpi="300" verticalDpi="300" r:id="rId1"/>
  <headerFooter differentOddEven="1">
    <oddHeader>&amp;R&amp;G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1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7" sqref="O7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140</v>
      </c>
      <c r="B3" s="2" t="s">
        <v>90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8" customFormat="1" ht="18" customHeight="1" thickBot="1" x14ac:dyDescent="0.35">
      <c r="A7" s="390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78" customFormat="1" ht="18" customHeight="1" thickTop="1" x14ac:dyDescent="0.2">
      <c r="A8" s="391" t="s">
        <v>78</v>
      </c>
      <c r="B8" s="177" t="s">
        <v>50</v>
      </c>
      <c r="C8" s="171">
        <v>2</v>
      </c>
      <c r="D8" s="68">
        <f>100/C10*C8</f>
        <v>100</v>
      </c>
      <c r="E8" s="175">
        <v>2</v>
      </c>
      <c r="F8" s="117">
        <f>100/E10*E8</f>
        <v>33.333333333333336</v>
      </c>
      <c r="G8" s="171">
        <v>0</v>
      </c>
      <c r="H8" s="68">
        <f>100/G10*G8</f>
        <v>0</v>
      </c>
      <c r="I8" s="175">
        <v>0</v>
      </c>
      <c r="J8" s="117">
        <f>100/I10*I8</f>
        <v>0</v>
      </c>
      <c r="K8" s="175">
        <v>1</v>
      </c>
      <c r="L8" s="117">
        <f>100/K10*K8</f>
        <v>100</v>
      </c>
      <c r="M8" s="175">
        <v>1</v>
      </c>
      <c r="N8" s="117">
        <f>100/M10*M8</f>
        <v>50</v>
      </c>
      <c r="O8" s="171">
        <v>1</v>
      </c>
      <c r="P8" s="68">
        <f>100/O10*O8</f>
        <v>33.333333333333336</v>
      </c>
      <c r="Q8" s="71">
        <f t="shared" ref="Q8:Q10" si="0">SUM(C8,E8,G8,I8,K8,M8,O8)</f>
        <v>7</v>
      </c>
      <c r="R8" s="117">
        <f>100/Q10*Q8</f>
        <v>33.333333333333336</v>
      </c>
    </row>
    <row r="9" spans="1:18" s="178" customFormat="1" ht="18" customHeight="1" x14ac:dyDescent="0.2">
      <c r="A9" s="392"/>
      <c r="B9" s="179" t="s">
        <v>169</v>
      </c>
      <c r="C9" s="172">
        <f>SUM(C10-C8)</f>
        <v>0</v>
      </c>
      <c r="D9" s="74">
        <f>100/C10*C9</f>
        <v>0</v>
      </c>
      <c r="E9" s="173">
        <f>SUM(E10-E8)</f>
        <v>4</v>
      </c>
      <c r="F9" s="118">
        <f>100/E10*E9</f>
        <v>66.666666666666671</v>
      </c>
      <c r="G9" s="172">
        <f>SUM(G10-G8)</f>
        <v>4</v>
      </c>
      <c r="H9" s="74">
        <f>100/G10*G9</f>
        <v>100</v>
      </c>
      <c r="I9" s="173">
        <f>SUM(I10-I8)</f>
        <v>3</v>
      </c>
      <c r="J9" s="118">
        <f>100/I10*I9</f>
        <v>100</v>
      </c>
      <c r="K9" s="173">
        <f>SUM(K10-K8)</f>
        <v>0</v>
      </c>
      <c r="L9" s="118">
        <f>100/K10*K9</f>
        <v>0</v>
      </c>
      <c r="M9" s="173">
        <f>SUM(M10-M8)</f>
        <v>1</v>
      </c>
      <c r="N9" s="118">
        <f>100/M10*M9</f>
        <v>50</v>
      </c>
      <c r="O9" s="172">
        <v>2</v>
      </c>
      <c r="P9" s="74">
        <f>100/O10*O9</f>
        <v>66.666666666666671</v>
      </c>
      <c r="Q9" s="77">
        <f t="shared" si="0"/>
        <v>14</v>
      </c>
      <c r="R9" s="118">
        <f>100/Q10*Q9</f>
        <v>66.666666666666671</v>
      </c>
    </row>
    <row r="10" spans="1:18" s="178" customFormat="1" ht="18" customHeight="1" thickBot="1" x14ac:dyDescent="0.25">
      <c r="A10" s="393"/>
      <c r="B10" s="181" t="s">
        <v>1</v>
      </c>
      <c r="C10" s="82">
        <v>2</v>
      </c>
      <c r="D10" s="83">
        <f>100/C10*C10</f>
        <v>100</v>
      </c>
      <c r="E10" s="82">
        <v>6</v>
      </c>
      <c r="F10" s="83">
        <f>100/E10*E10</f>
        <v>100</v>
      </c>
      <c r="G10" s="82">
        <v>4</v>
      </c>
      <c r="H10" s="83">
        <f>100/G10*G10</f>
        <v>100</v>
      </c>
      <c r="I10" s="82">
        <v>3</v>
      </c>
      <c r="J10" s="243">
        <f>100/I10*I10</f>
        <v>100</v>
      </c>
      <c r="K10" s="82">
        <v>1</v>
      </c>
      <c r="L10" s="243">
        <f>100/K10*K10</f>
        <v>100</v>
      </c>
      <c r="M10" s="82">
        <v>2</v>
      </c>
      <c r="N10" s="243">
        <f>100/M10*M10</f>
        <v>100</v>
      </c>
      <c r="O10" s="82">
        <f>SUM(O8:O9)</f>
        <v>3</v>
      </c>
      <c r="P10" s="243">
        <f>100/O10*O10</f>
        <v>100</v>
      </c>
      <c r="Q10" s="82">
        <f t="shared" si="0"/>
        <v>21</v>
      </c>
      <c r="R10" s="245">
        <f>100/Q10*Q10</f>
        <v>100</v>
      </c>
    </row>
    <row r="11" spans="1:18" s="226" customFormat="1" ht="14.4" thickTop="1" x14ac:dyDescent="0.25">
      <c r="A11" s="225"/>
      <c r="C11" s="158"/>
      <c r="D11" s="246"/>
      <c r="E11" s="158"/>
      <c r="F11" s="158"/>
      <c r="G11" s="158"/>
      <c r="H11" s="246"/>
      <c r="I11" s="158"/>
      <c r="J11" s="246"/>
      <c r="K11" s="158"/>
      <c r="L11" s="246"/>
      <c r="M11" s="158"/>
      <c r="N11" s="246"/>
      <c r="O11" s="158"/>
      <c r="P11" s="246"/>
      <c r="Q11" s="158"/>
      <c r="R11" s="246"/>
    </row>
  </sheetData>
  <mergeCells count="18">
    <mergeCell ref="Q6:R6"/>
    <mergeCell ref="A8:A10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A5:A7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&amp;R&amp;G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56"/>
  <sheetViews>
    <sheetView zoomScale="80" zoomScaleNormal="80" workbookViewId="0">
      <pane ySplit="7" topLeftCell="A41" activePane="bottomLeft" state="frozen"/>
      <selection pane="bottomLeft" activeCell="I47" sqref="I47"/>
    </sheetView>
  </sheetViews>
  <sheetFormatPr defaultColWidth="9.109375" defaultRowHeight="14.4" x14ac:dyDescent="0.3"/>
  <cols>
    <col min="1" max="1" width="12.21875" style="31" customWidth="1"/>
    <col min="2" max="2" width="40.6640625" style="32" customWidth="1"/>
    <col min="3" max="3" width="13.6640625" style="51" customWidth="1"/>
    <col min="4" max="4" width="8" style="52" customWidth="1"/>
    <col min="5" max="5" width="13.6640625" style="51" customWidth="1"/>
    <col min="6" max="6" width="8" style="52" customWidth="1"/>
    <col min="7" max="7" width="13.6640625" style="32" customWidth="1"/>
    <col min="8" max="8" width="8" style="31" customWidth="1"/>
    <col min="9" max="9" width="13.6640625" style="32" customWidth="1"/>
    <col min="10" max="10" width="8" style="31" customWidth="1"/>
    <col min="11" max="11" width="13.6640625" style="32" customWidth="1"/>
    <col min="12" max="12" width="8" style="31" customWidth="1"/>
    <col min="13" max="13" width="13.6640625" style="32" customWidth="1"/>
    <col min="14" max="14" width="8" style="31" customWidth="1"/>
    <col min="15" max="15" width="13.6640625" style="32" customWidth="1"/>
    <col min="16" max="16" width="8" style="31" customWidth="1"/>
    <col min="17" max="17" width="13.6640625" style="32" customWidth="1"/>
    <col min="18" max="18" width="8" style="31" customWidth="1"/>
    <col min="19" max="16384" width="9.109375" style="32"/>
  </cols>
  <sheetData>
    <row r="1" spans="1:20" s="8" customFormat="1" ht="18" customHeight="1" x14ac:dyDescent="0.3">
      <c r="A1" s="60" t="s">
        <v>36</v>
      </c>
      <c r="C1" s="45"/>
      <c r="D1" s="46"/>
      <c r="E1" s="45"/>
      <c r="F1" s="46"/>
      <c r="H1" s="26"/>
      <c r="J1" s="26"/>
      <c r="L1" s="26"/>
      <c r="N1" s="26"/>
      <c r="P1" s="26"/>
      <c r="R1" s="26"/>
    </row>
    <row r="2" spans="1:20" s="8" customFormat="1" ht="18" customHeight="1" x14ac:dyDescent="0.3">
      <c r="A2" s="2"/>
      <c r="B2" s="2"/>
      <c r="C2" s="45"/>
      <c r="D2" s="46"/>
      <c r="E2" s="45"/>
      <c r="F2" s="46"/>
      <c r="H2" s="26"/>
      <c r="J2" s="26"/>
      <c r="L2" s="26"/>
      <c r="N2" s="26"/>
      <c r="P2" s="26"/>
      <c r="R2" s="26"/>
    </row>
    <row r="3" spans="1:20" s="8" customFormat="1" ht="18" customHeight="1" x14ac:dyDescent="0.3">
      <c r="A3" s="3" t="s">
        <v>139</v>
      </c>
      <c r="B3" s="2" t="s">
        <v>89</v>
      </c>
      <c r="C3" s="45"/>
      <c r="D3" s="46"/>
      <c r="E3" s="45"/>
      <c r="F3" s="46"/>
      <c r="H3" s="26"/>
      <c r="J3" s="26"/>
      <c r="L3" s="26"/>
      <c r="N3" s="26"/>
      <c r="P3" s="26"/>
      <c r="R3" s="26"/>
    </row>
    <row r="4" spans="1:20" s="8" customFormat="1" ht="18" customHeight="1" thickBot="1" x14ac:dyDescent="0.35">
      <c r="A4" s="26"/>
      <c r="C4" s="45"/>
      <c r="D4" s="46"/>
      <c r="E4" s="45"/>
      <c r="F4" s="46"/>
      <c r="H4" s="26"/>
      <c r="J4" s="26"/>
      <c r="L4" s="26"/>
      <c r="N4" s="26"/>
      <c r="P4" s="26"/>
      <c r="R4" s="26"/>
    </row>
    <row r="5" spans="1:20" s="27" customFormat="1" ht="18" customHeight="1" thickTop="1" x14ac:dyDescent="0.3">
      <c r="A5" s="388" t="s">
        <v>13</v>
      </c>
      <c r="B5" s="388"/>
      <c r="C5" s="386" t="s">
        <v>42</v>
      </c>
      <c r="D5" s="401"/>
      <c r="E5" s="386" t="s">
        <v>43</v>
      </c>
      <c r="F5" s="387"/>
      <c r="G5" s="401" t="s">
        <v>44</v>
      </c>
      <c r="H5" s="401"/>
      <c r="I5" s="386" t="s">
        <v>45</v>
      </c>
      <c r="J5" s="387"/>
      <c r="K5" s="401" t="s">
        <v>46</v>
      </c>
      <c r="L5" s="401"/>
      <c r="M5" s="386" t="s">
        <v>47</v>
      </c>
      <c r="N5" s="387"/>
      <c r="O5" s="401" t="s">
        <v>48</v>
      </c>
      <c r="P5" s="401"/>
      <c r="Q5" s="386" t="s">
        <v>1</v>
      </c>
      <c r="R5" s="387"/>
    </row>
    <row r="6" spans="1:20" s="27" customFormat="1" ht="18" customHeight="1" x14ac:dyDescent="0.3">
      <c r="A6" s="389"/>
      <c r="B6" s="389"/>
      <c r="C6" s="402" t="s">
        <v>37</v>
      </c>
      <c r="D6" s="403"/>
      <c r="E6" s="398" t="s">
        <v>37</v>
      </c>
      <c r="F6" s="399"/>
      <c r="G6" s="400" t="s">
        <v>37</v>
      </c>
      <c r="H6" s="400"/>
      <c r="I6" s="398" t="s">
        <v>37</v>
      </c>
      <c r="J6" s="399"/>
      <c r="K6" s="400" t="s">
        <v>37</v>
      </c>
      <c r="L6" s="400"/>
      <c r="M6" s="398" t="s">
        <v>37</v>
      </c>
      <c r="N6" s="399"/>
      <c r="O6" s="400" t="s">
        <v>37</v>
      </c>
      <c r="P6" s="400"/>
      <c r="Q6" s="398" t="s">
        <v>39</v>
      </c>
      <c r="R6" s="399"/>
    </row>
    <row r="7" spans="1:20" s="27" customFormat="1" ht="18" customHeight="1" thickBot="1" x14ac:dyDescent="0.35">
      <c r="A7" s="390"/>
      <c r="B7" s="390"/>
      <c r="C7" s="108" t="s">
        <v>12</v>
      </c>
      <c r="D7" s="111" t="s">
        <v>3</v>
      </c>
      <c r="E7" s="108" t="s">
        <v>12</v>
      </c>
      <c r="F7" s="109" t="s">
        <v>3</v>
      </c>
      <c r="G7" s="111" t="s">
        <v>12</v>
      </c>
      <c r="H7" s="111" t="s">
        <v>3</v>
      </c>
      <c r="I7" s="108" t="s">
        <v>12</v>
      </c>
      <c r="J7" s="109" t="s">
        <v>3</v>
      </c>
      <c r="K7" s="111" t="s">
        <v>12</v>
      </c>
      <c r="L7" s="111" t="s">
        <v>3</v>
      </c>
      <c r="M7" s="108" t="s">
        <v>12</v>
      </c>
      <c r="N7" s="109" t="s">
        <v>3</v>
      </c>
      <c r="O7" s="111" t="s">
        <v>12</v>
      </c>
      <c r="P7" s="111" t="s">
        <v>3</v>
      </c>
      <c r="Q7" s="108" t="s">
        <v>12</v>
      </c>
      <c r="R7" s="109" t="s">
        <v>3</v>
      </c>
    </row>
    <row r="8" spans="1:20" s="182" customFormat="1" ht="18" customHeight="1" thickTop="1" thickBot="1" x14ac:dyDescent="0.35">
      <c r="A8" s="197"/>
      <c r="B8" s="198" t="s">
        <v>38</v>
      </c>
      <c r="C8" s="122">
        <v>6336884.6799999997</v>
      </c>
      <c r="D8" s="247">
        <f>100/C8*C8</f>
        <v>100</v>
      </c>
      <c r="E8" s="124">
        <v>6108410.2400000002</v>
      </c>
      <c r="F8" s="255">
        <f>100/E8*E8</f>
        <v>100.00000000000001</v>
      </c>
      <c r="G8" s="122">
        <v>7414597.4400000004</v>
      </c>
      <c r="H8" s="247">
        <f>100/G8*G8</f>
        <v>100</v>
      </c>
      <c r="I8" s="124">
        <v>8365654.7000000002</v>
      </c>
      <c r="J8" s="266">
        <f>100/I8*I8</f>
        <v>100</v>
      </c>
      <c r="K8" s="122">
        <f>SUM(K11:K13)</f>
        <v>10518115</v>
      </c>
      <c r="L8" s="266">
        <f>100/K8*K8</f>
        <v>100.00000000000001</v>
      </c>
      <c r="M8" s="124">
        <f>SUM(M11,M12,M13)</f>
        <v>11877674</v>
      </c>
      <c r="N8" s="266">
        <f>100/M8*M8</f>
        <v>99.999999999999986</v>
      </c>
      <c r="O8" s="122">
        <f>SUM(O11,O12,O13)</f>
        <v>17418089</v>
      </c>
      <c r="P8" s="126">
        <f>100/O8*O8</f>
        <v>100</v>
      </c>
      <c r="Q8" s="124">
        <f>SUM(C8,E8,G8,I8,K8,M8,O8)</f>
        <v>68039425.060000002</v>
      </c>
      <c r="R8" s="126">
        <f>100/Q8*Q8</f>
        <v>100</v>
      </c>
      <c r="T8" s="199"/>
    </row>
    <row r="9" spans="1:20" s="182" customFormat="1" ht="18" customHeight="1" thickTop="1" thickBot="1" x14ac:dyDescent="0.35">
      <c r="A9" s="424"/>
      <c r="B9" s="217"/>
      <c r="C9" s="127"/>
      <c r="D9" s="248"/>
      <c r="E9" s="127"/>
      <c r="F9" s="248"/>
      <c r="G9" s="127"/>
      <c r="H9" s="248"/>
      <c r="I9" s="127"/>
      <c r="J9" s="251"/>
      <c r="K9" s="127"/>
      <c r="L9" s="251"/>
      <c r="M9" s="127"/>
      <c r="N9" s="251"/>
      <c r="O9" s="127"/>
      <c r="P9" s="251"/>
      <c r="Q9" s="127"/>
      <c r="R9" s="251"/>
      <c r="T9" s="199"/>
    </row>
    <row r="10" spans="1:20" s="203" customFormat="1" ht="18" customHeight="1" thickTop="1" x14ac:dyDescent="0.3">
      <c r="A10" s="425"/>
      <c r="B10" s="426" t="s">
        <v>0</v>
      </c>
      <c r="C10" s="132"/>
      <c r="D10" s="249"/>
      <c r="E10" s="134"/>
      <c r="F10" s="252"/>
      <c r="G10" s="132"/>
      <c r="H10" s="249"/>
      <c r="I10" s="134"/>
      <c r="J10" s="427"/>
      <c r="K10" s="132"/>
      <c r="L10" s="427"/>
      <c r="M10" s="134"/>
      <c r="N10" s="427"/>
      <c r="O10" s="132"/>
      <c r="P10" s="428"/>
      <c r="Q10" s="134"/>
      <c r="R10" s="427"/>
      <c r="T10" s="192"/>
    </row>
    <row r="11" spans="1:20" s="182" customFormat="1" ht="18" customHeight="1" x14ac:dyDescent="0.3">
      <c r="A11" s="344" t="s">
        <v>14</v>
      </c>
      <c r="B11" s="367" t="s">
        <v>4</v>
      </c>
      <c r="C11" s="127">
        <v>3364019.68</v>
      </c>
      <c r="D11" s="248">
        <f>100/C8*C11</f>
        <v>53.086332636244222</v>
      </c>
      <c r="E11" s="141">
        <v>3733460.24</v>
      </c>
      <c r="F11" s="253">
        <f>100/E8*E11</f>
        <v>61.11999838439143</v>
      </c>
      <c r="G11" s="127">
        <v>4068658.44</v>
      </c>
      <c r="H11" s="248">
        <f>100/G8*G11</f>
        <v>54.87362561385396</v>
      </c>
      <c r="I11" s="141">
        <v>5742366.7000000002</v>
      </c>
      <c r="J11" s="371">
        <f>100/I8*I11</f>
        <v>68.642167360792456</v>
      </c>
      <c r="K11" s="127">
        <v>6576996</v>
      </c>
      <c r="L11" s="371">
        <f>100/K8*K11</f>
        <v>62.530177698190222</v>
      </c>
      <c r="M11" s="141">
        <f>SUM(M22)</f>
        <v>9117986</v>
      </c>
      <c r="N11" s="371">
        <f>100/M8*M11</f>
        <v>76.765753968327459</v>
      </c>
      <c r="O11" s="127">
        <f>SUM(O22)</f>
        <v>8065099</v>
      </c>
      <c r="P11" s="251">
        <f>100/O8*O11</f>
        <v>46.303007178342007</v>
      </c>
      <c r="Q11" s="141">
        <f t="shared" ref="Q11:Q50" si="0">SUM(C11,E11,G11,I11,K11,M11,O11)</f>
        <v>40668586.060000002</v>
      </c>
      <c r="R11" s="371">
        <f>100/Q8*Q11</f>
        <v>59.772089526236805</v>
      </c>
      <c r="T11" s="199"/>
    </row>
    <row r="12" spans="1:20" s="182" customFormat="1" ht="18" customHeight="1" x14ac:dyDescent="0.3">
      <c r="A12" s="344" t="s">
        <v>15</v>
      </c>
      <c r="B12" s="367" t="s">
        <v>5</v>
      </c>
      <c r="C12" s="127">
        <v>2901745</v>
      </c>
      <c r="D12" s="248">
        <f>100/C8*C12</f>
        <v>45.791349322771644</v>
      </c>
      <c r="E12" s="141">
        <v>2288780</v>
      </c>
      <c r="F12" s="253">
        <f>100/E8*E12</f>
        <v>37.469323605874905</v>
      </c>
      <c r="G12" s="127">
        <v>3345939</v>
      </c>
      <c r="H12" s="248">
        <f>100/G8*G12</f>
        <v>45.12637438614604</v>
      </c>
      <c r="I12" s="141">
        <v>2623288</v>
      </c>
      <c r="J12" s="371">
        <f>100/I8*I12</f>
        <v>31.357832639207544</v>
      </c>
      <c r="K12" s="127">
        <v>3904759</v>
      </c>
      <c r="L12" s="371">
        <f>100/K8*K12</f>
        <v>37.124132983904438</v>
      </c>
      <c r="M12" s="141">
        <f>SUM(M34)</f>
        <v>2711873</v>
      </c>
      <c r="N12" s="371">
        <f>100/M8*M12</f>
        <v>22.831684048577184</v>
      </c>
      <c r="O12" s="127">
        <f>SUM(O34)</f>
        <v>9331980</v>
      </c>
      <c r="P12" s="251">
        <f>100/O8*O12</f>
        <v>53.576371093292721</v>
      </c>
      <c r="Q12" s="141">
        <f t="shared" si="0"/>
        <v>27108364</v>
      </c>
      <c r="R12" s="371">
        <f>100/Q8*Q12</f>
        <v>39.842141487960419</v>
      </c>
      <c r="T12" s="199"/>
    </row>
    <row r="13" spans="1:20" s="182" customFormat="1" ht="18" customHeight="1" thickBot="1" x14ac:dyDescent="0.35">
      <c r="A13" s="429" t="s">
        <v>16</v>
      </c>
      <c r="B13" s="375" t="s">
        <v>11</v>
      </c>
      <c r="C13" s="95">
        <v>71120</v>
      </c>
      <c r="D13" s="250">
        <f>100/C8*C13</f>
        <v>1.1223180409841387</v>
      </c>
      <c r="E13" s="146">
        <v>86170</v>
      </c>
      <c r="F13" s="254">
        <f>100/E8*E13</f>
        <v>1.4106780097336751</v>
      </c>
      <c r="G13" s="95">
        <v>0</v>
      </c>
      <c r="H13" s="250">
        <f>100/G8*G13</f>
        <v>0</v>
      </c>
      <c r="I13" s="146">
        <v>0</v>
      </c>
      <c r="J13" s="430">
        <f>100/I8*I13</f>
        <v>0</v>
      </c>
      <c r="K13" s="95">
        <v>36360</v>
      </c>
      <c r="L13" s="430">
        <f>100/K8*K13</f>
        <v>0.34568931790534713</v>
      </c>
      <c r="M13" s="146">
        <f>SUM(M50)</f>
        <v>47815</v>
      </c>
      <c r="N13" s="430">
        <f>100/M8*M13</f>
        <v>0.40256198309534336</v>
      </c>
      <c r="O13" s="146">
        <f>SUM(O50)</f>
        <v>21010</v>
      </c>
      <c r="P13" s="239">
        <f>100/O8*O13</f>
        <v>0.1206217283652644</v>
      </c>
      <c r="Q13" s="146">
        <f t="shared" si="0"/>
        <v>262475</v>
      </c>
      <c r="R13" s="430">
        <f>100/Q8*Q13</f>
        <v>0.3857689858027733</v>
      </c>
      <c r="T13" s="199"/>
    </row>
    <row r="14" spans="1:20" s="182" customFormat="1" ht="18" customHeight="1" thickTop="1" thickBot="1" x14ac:dyDescent="0.35">
      <c r="A14" s="424"/>
      <c r="B14" s="217"/>
      <c r="C14" s="127"/>
      <c r="D14" s="251"/>
      <c r="E14" s="127"/>
      <c r="F14" s="251"/>
      <c r="G14" s="127"/>
      <c r="H14" s="251"/>
      <c r="I14" s="127"/>
      <c r="J14" s="251"/>
      <c r="K14" s="127"/>
      <c r="L14" s="251"/>
      <c r="M14" s="127"/>
      <c r="N14" s="251"/>
      <c r="O14" s="127"/>
      <c r="P14" s="251"/>
      <c r="Q14" s="127"/>
      <c r="R14" s="251"/>
      <c r="T14" s="199"/>
    </row>
    <row r="15" spans="1:20" s="203" customFormat="1" ht="18" customHeight="1" thickTop="1" x14ac:dyDescent="0.3">
      <c r="A15" s="431"/>
      <c r="B15" s="432" t="s">
        <v>0</v>
      </c>
      <c r="C15" s="134"/>
      <c r="D15" s="252"/>
      <c r="E15" s="132"/>
      <c r="F15" s="249"/>
      <c r="G15" s="134"/>
      <c r="H15" s="252"/>
      <c r="I15" s="132"/>
      <c r="J15" s="428"/>
      <c r="K15" s="134"/>
      <c r="L15" s="427"/>
      <c r="M15" s="132"/>
      <c r="N15" s="428"/>
      <c r="O15" s="134"/>
      <c r="P15" s="427"/>
      <c r="Q15" s="132"/>
      <c r="R15" s="427"/>
      <c r="T15" s="192"/>
    </row>
    <row r="16" spans="1:20" s="182" customFormat="1" ht="18" customHeight="1" x14ac:dyDescent="0.3">
      <c r="A16" s="373" t="s">
        <v>32</v>
      </c>
      <c r="B16" s="217" t="s">
        <v>6</v>
      </c>
      <c r="C16" s="141">
        <v>2009320</v>
      </c>
      <c r="D16" s="253">
        <f>100/C8*C16</f>
        <v>31.708325170279096</v>
      </c>
      <c r="E16" s="127">
        <v>2265392</v>
      </c>
      <c r="F16" s="248">
        <f>100/E8*E16</f>
        <v>37.086441659818846</v>
      </c>
      <c r="G16" s="141">
        <v>2325097</v>
      </c>
      <c r="H16" s="253">
        <f>100/G8*G16</f>
        <v>31.358371358863685</v>
      </c>
      <c r="I16" s="127">
        <v>2631799.38</v>
      </c>
      <c r="J16" s="251">
        <f>100/I8*I16</f>
        <v>31.459574586553277</v>
      </c>
      <c r="K16" s="141">
        <v>3118398</v>
      </c>
      <c r="L16" s="371">
        <f>100/K8*K16</f>
        <v>29.647878921270593</v>
      </c>
      <c r="M16" s="127">
        <f>SUM(M24,M25,M36)</f>
        <v>3870377</v>
      </c>
      <c r="N16" s="251">
        <f>100/M8*M16</f>
        <v>32.585310895045609</v>
      </c>
      <c r="O16" s="141">
        <f>SUM(O24,O25,O36,O43)</f>
        <v>4315435</v>
      </c>
      <c r="P16" s="371">
        <f>100/O8*O16</f>
        <v>24.775593924224406</v>
      </c>
      <c r="Q16" s="127">
        <f t="shared" si="0"/>
        <v>20535818.379999999</v>
      </c>
      <c r="R16" s="371">
        <f>100/Q8*Q16</f>
        <v>30.182233847347561</v>
      </c>
      <c r="T16" s="199"/>
    </row>
    <row r="17" spans="1:21" s="182" customFormat="1" ht="18" customHeight="1" x14ac:dyDescent="0.3">
      <c r="A17" s="373" t="s">
        <v>32</v>
      </c>
      <c r="B17" s="217" t="s">
        <v>7</v>
      </c>
      <c r="C17" s="141">
        <v>1839063</v>
      </c>
      <c r="D17" s="253">
        <f>100/C8*C17</f>
        <v>29.021563321237526</v>
      </c>
      <c r="E17" s="127">
        <v>1936932</v>
      </c>
      <c r="F17" s="248">
        <f>100/E8*E17</f>
        <v>31.709265158981857</v>
      </c>
      <c r="G17" s="141">
        <v>2693981</v>
      </c>
      <c r="H17" s="253">
        <f>100/G8*G17</f>
        <v>36.333476251409273</v>
      </c>
      <c r="I17" s="127">
        <v>3155361</v>
      </c>
      <c r="J17" s="251">
        <f>100/I8*I17</f>
        <v>37.718040167256724</v>
      </c>
      <c r="K17" s="141">
        <v>4772542</v>
      </c>
      <c r="L17" s="371">
        <f>100/K8*K17</f>
        <v>45.374499137915876</v>
      </c>
      <c r="M17" s="127">
        <f>SUM(M26,M27,M37)</f>
        <v>5385573</v>
      </c>
      <c r="N17" s="251">
        <f>100/M8*M17</f>
        <v>45.341983624066458</v>
      </c>
      <c r="O17" s="141">
        <f>SUM(O26,O27,O37,O45)</f>
        <v>7411749</v>
      </c>
      <c r="P17" s="371">
        <f>100/O8*O17</f>
        <v>42.552021636816761</v>
      </c>
      <c r="Q17" s="127">
        <f t="shared" si="0"/>
        <v>27195201</v>
      </c>
      <c r="R17" s="371">
        <f>100/Q8*Q17</f>
        <v>39.969768962653838</v>
      </c>
      <c r="T17" s="199"/>
    </row>
    <row r="18" spans="1:21" s="182" customFormat="1" ht="18" customHeight="1" x14ac:dyDescent="0.3">
      <c r="A18" s="373" t="s">
        <v>32</v>
      </c>
      <c r="B18" s="217" t="s">
        <v>8</v>
      </c>
      <c r="C18" s="141">
        <v>1183238</v>
      </c>
      <c r="D18" s="253">
        <f>100/C8*C18</f>
        <v>18.672235013751269</v>
      </c>
      <c r="E18" s="127">
        <v>566604</v>
      </c>
      <c r="F18" s="248">
        <f>100/E8*E18</f>
        <v>9.2758013580960803</v>
      </c>
      <c r="G18" s="141">
        <v>1082295</v>
      </c>
      <c r="H18" s="253">
        <f>100/G8*G18</f>
        <v>14.596814038227812</v>
      </c>
      <c r="I18" s="127">
        <v>966899</v>
      </c>
      <c r="J18" s="251">
        <f>100/I8*I18</f>
        <v>11.557959713541607</v>
      </c>
      <c r="K18" s="141">
        <f>SUM(K28,K38:K40)</f>
        <v>717960</v>
      </c>
      <c r="L18" s="371">
        <f>100/K8*K18</f>
        <v>6.8259379175831416</v>
      </c>
      <c r="M18" s="127">
        <f>SUM(M28,M38,M39,M40)</f>
        <v>1170442</v>
      </c>
      <c r="N18" s="251">
        <f>100/M8*M18</f>
        <v>9.8541347405224275</v>
      </c>
      <c r="O18" s="141">
        <f>SUM(O28,O38,O39,O40,O46,O44)</f>
        <v>2638924</v>
      </c>
      <c r="P18" s="371">
        <f>100/O8*O18</f>
        <v>15.150479481417278</v>
      </c>
      <c r="Q18" s="127">
        <f t="shared" si="0"/>
        <v>8326362</v>
      </c>
      <c r="R18" s="371">
        <f>100/Q8*Q18</f>
        <v>12.237554906816845</v>
      </c>
      <c r="T18" s="199"/>
    </row>
    <row r="19" spans="1:21" s="182" customFormat="1" ht="18" customHeight="1" x14ac:dyDescent="0.3">
      <c r="A19" s="373" t="s">
        <v>32</v>
      </c>
      <c r="B19" s="217" t="s">
        <v>9</v>
      </c>
      <c r="C19" s="141">
        <v>408042</v>
      </c>
      <c r="D19" s="253">
        <f>100/C8*C19</f>
        <v>6.4391577345226363</v>
      </c>
      <c r="E19" s="127">
        <v>336884</v>
      </c>
      <c r="F19" s="248">
        <f>100/E8*E19</f>
        <v>5.5150847235826781</v>
      </c>
      <c r="G19" s="141">
        <v>512202</v>
      </c>
      <c r="H19" s="253">
        <f>100/G8*G19</f>
        <v>6.9080216983432079</v>
      </c>
      <c r="I19" s="127">
        <v>557819</v>
      </c>
      <c r="J19" s="251">
        <f>100/I8*I19</f>
        <v>6.6679658676325717</v>
      </c>
      <c r="K19" s="141">
        <v>533144</v>
      </c>
      <c r="L19" s="371">
        <f>100/K8*K19</f>
        <v>5.0688169885953904</v>
      </c>
      <c r="M19" s="127">
        <f>SUM(M29,M41)</f>
        <v>642865</v>
      </c>
      <c r="N19" s="251">
        <f>100/M8*M19</f>
        <v>5.4123812456883389</v>
      </c>
      <c r="O19" s="141">
        <f>SUM(O29,O41,O47)</f>
        <v>2523996</v>
      </c>
      <c r="P19" s="371">
        <f>100/O8*O19</f>
        <v>14.490659681438073</v>
      </c>
      <c r="Q19" s="127">
        <f t="shared" si="0"/>
        <v>5514952</v>
      </c>
      <c r="R19" s="371">
        <f>100/Q8*Q19</f>
        <v>8.1055241062614591</v>
      </c>
      <c r="T19" s="199"/>
    </row>
    <row r="20" spans="1:21" s="182" customFormat="1" ht="18" customHeight="1" thickBot="1" x14ac:dyDescent="0.35">
      <c r="A20" s="374" t="s">
        <v>32</v>
      </c>
      <c r="B20" s="414" t="s">
        <v>10</v>
      </c>
      <c r="C20" s="146">
        <v>897221.68</v>
      </c>
      <c r="D20" s="254">
        <f>100/C8*C20</f>
        <v>14.158718760209474</v>
      </c>
      <c r="E20" s="95">
        <v>1002598.24</v>
      </c>
      <c r="F20" s="250">
        <f>100/E8*E20</f>
        <v>16.413407099520548</v>
      </c>
      <c r="G20" s="146">
        <v>801022.23</v>
      </c>
      <c r="H20" s="254">
        <f>100/G8*G20</f>
        <v>10.803313820905156</v>
      </c>
      <c r="I20" s="95">
        <v>1053776.32</v>
      </c>
      <c r="J20" s="239">
        <f>100/I8*I20</f>
        <v>12.596459665015818</v>
      </c>
      <c r="K20" s="146">
        <v>1376071</v>
      </c>
      <c r="L20" s="430">
        <f>100/K8*K20</f>
        <v>13.08286703463501</v>
      </c>
      <c r="M20" s="95">
        <f>SUM(M30,M31,M32,M42,M50,)</f>
        <v>808417</v>
      </c>
      <c r="N20" s="239">
        <f>100/M8*M20</f>
        <v>6.8061894946771559</v>
      </c>
      <c r="O20" s="146">
        <f>SUM(O30,O31,O32,O42,O50,O48)</f>
        <v>527985</v>
      </c>
      <c r="P20" s="430">
        <f>100/O8*O20</f>
        <v>3.0312452761034807</v>
      </c>
      <c r="Q20" s="95">
        <f t="shared" si="0"/>
        <v>6467091.4699999997</v>
      </c>
      <c r="R20" s="430">
        <f>100/Q8*Q20</f>
        <v>9.5049178682757081</v>
      </c>
      <c r="T20" s="199"/>
    </row>
    <row r="21" spans="1:21" s="182" customFormat="1" ht="18" customHeight="1" thickTop="1" thickBot="1" x14ac:dyDescent="0.35">
      <c r="A21" s="424"/>
      <c r="B21" s="217"/>
      <c r="C21" s="127"/>
      <c r="D21" s="251"/>
      <c r="E21" s="127"/>
      <c r="F21" s="251"/>
      <c r="G21" s="127"/>
      <c r="H21" s="251"/>
      <c r="I21" s="127"/>
      <c r="J21" s="251"/>
      <c r="K21" s="127"/>
      <c r="L21" s="251"/>
      <c r="M21" s="127"/>
      <c r="N21" s="251"/>
      <c r="O21" s="127"/>
      <c r="P21" s="251"/>
      <c r="Q21" s="127"/>
      <c r="R21" s="251"/>
      <c r="T21" s="199"/>
    </row>
    <row r="22" spans="1:21" s="182" customFormat="1" ht="18" customHeight="1" thickTop="1" x14ac:dyDescent="0.3">
      <c r="A22" s="425" t="s">
        <v>14</v>
      </c>
      <c r="B22" s="433" t="s">
        <v>30</v>
      </c>
      <c r="C22" s="132">
        <f>C11</f>
        <v>3364019.68</v>
      </c>
      <c r="D22" s="249">
        <f>100/C11*C22</f>
        <v>100</v>
      </c>
      <c r="E22" s="134">
        <f>E11</f>
        <v>3733460.24</v>
      </c>
      <c r="F22" s="252">
        <f>100/E11*E22</f>
        <v>100</v>
      </c>
      <c r="G22" s="132">
        <f>G11</f>
        <v>4068658.44</v>
      </c>
      <c r="H22" s="249">
        <f>100/G11*G22</f>
        <v>100</v>
      </c>
      <c r="I22" s="134">
        <f>I11</f>
        <v>5742366.7000000002</v>
      </c>
      <c r="J22" s="427">
        <f>100/I11*I22</f>
        <v>99.999999999999986</v>
      </c>
      <c r="K22" s="132">
        <v>6576996</v>
      </c>
      <c r="L22" s="427">
        <f>100/K11*K22</f>
        <v>100</v>
      </c>
      <c r="M22" s="134">
        <f>SUM(M24,M25,M26,M27,M28,M29,M30,M31,M32)</f>
        <v>9117986</v>
      </c>
      <c r="N22" s="427">
        <f>100/M11*M22</f>
        <v>100</v>
      </c>
      <c r="O22" s="132">
        <f>SUM(O24,O25,O26,O27,O28,O29,O30,O31,O32)</f>
        <v>8065099</v>
      </c>
      <c r="P22" s="428">
        <f>100/O11*O22</f>
        <v>100</v>
      </c>
      <c r="Q22" s="134">
        <f t="shared" si="0"/>
        <v>40668586.060000002</v>
      </c>
      <c r="R22" s="427">
        <f>100/Q11*Q22</f>
        <v>100</v>
      </c>
      <c r="T22" s="199"/>
    </row>
    <row r="23" spans="1:21" s="215" customFormat="1" ht="18" customHeight="1" x14ac:dyDescent="0.3">
      <c r="A23" s="434"/>
      <c r="B23" s="423" t="s">
        <v>0</v>
      </c>
      <c r="C23" s="149"/>
      <c r="D23" s="248"/>
      <c r="E23" s="150"/>
      <c r="F23" s="256"/>
      <c r="G23" s="149"/>
      <c r="H23" s="435"/>
      <c r="I23" s="150"/>
      <c r="J23" s="436"/>
      <c r="K23" s="149"/>
      <c r="L23" s="436"/>
      <c r="M23" s="150"/>
      <c r="N23" s="436"/>
      <c r="O23" s="149"/>
      <c r="P23" s="437"/>
      <c r="Q23" s="141"/>
      <c r="R23" s="436"/>
      <c r="T23" s="216"/>
    </row>
    <row r="24" spans="1:21" s="182" customFormat="1" ht="18" customHeight="1" x14ac:dyDescent="0.3">
      <c r="A24" s="344" t="s">
        <v>17</v>
      </c>
      <c r="B24" s="367" t="s">
        <v>6</v>
      </c>
      <c r="C24" s="127">
        <v>2009320</v>
      </c>
      <c r="D24" s="248">
        <f>100/C11*C24</f>
        <v>59.729733804648845</v>
      </c>
      <c r="E24" s="141">
        <v>2190862</v>
      </c>
      <c r="F24" s="253">
        <f>100/E11*E24</f>
        <v>58.681808809084835</v>
      </c>
      <c r="G24" s="127">
        <v>2083001</v>
      </c>
      <c r="H24" s="248">
        <f>100/G11*G24</f>
        <v>51.196261144005</v>
      </c>
      <c r="I24" s="141">
        <v>2498539.38</v>
      </c>
      <c r="J24" s="371">
        <f>100/I11*I24</f>
        <v>43.510620455499641</v>
      </c>
      <c r="K24" s="127">
        <v>2989468</v>
      </c>
      <c r="L24" s="371">
        <f>100/K11*K24</f>
        <v>45.453395440714878</v>
      </c>
      <c r="M24" s="141">
        <v>3785217</v>
      </c>
      <c r="N24" s="371">
        <f>100/M11*M24</f>
        <v>41.513739986001298</v>
      </c>
      <c r="O24" s="127">
        <v>3566428</v>
      </c>
      <c r="P24" s="251">
        <f>100/O11*O24</f>
        <v>44.220511118338415</v>
      </c>
      <c r="Q24" s="141">
        <f t="shared" si="0"/>
        <v>19122835.379999999</v>
      </c>
      <c r="R24" s="371">
        <f>100/Q11*Q24</f>
        <v>47.021146375207906</v>
      </c>
      <c r="T24" s="217"/>
    </row>
    <row r="25" spans="1:21" s="182" customFormat="1" ht="18" customHeight="1" x14ac:dyDescent="0.3">
      <c r="A25" s="344" t="s">
        <v>18</v>
      </c>
      <c r="B25" s="367" t="s">
        <v>156</v>
      </c>
      <c r="C25" s="127">
        <v>0</v>
      </c>
      <c r="D25" s="248">
        <f>100/C11*C25</f>
        <v>0</v>
      </c>
      <c r="E25" s="141">
        <v>74530</v>
      </c>
      <c r="F25" s="253">
        <f>100/E11*E25</f>
        <v>1.9962714267448578</v>
      </c>
      <c r="G25" s="127">
        <v>242096</v>
      </c>
      <c r="H25" s="248">
        <f>100/G11*G25</f>
        <v>5.9502660046341962</v>
      </c>
      <c r="I25" s="141">
        <v>0</v>
      </c>
      <c r="J25" s="371">
        <f>100/I11*I25</f>
        <v>0</v>
      </c>
      <c r="K25" s="127">
        <v>128930</v>
      </c>
      <c r="L25" s="371">
        <f>100/K11*K25</f>
        <v>1.9603174458369748</v>
      </c>
      <c r="M25" s="141">
        <v>85160</v>
      </c>
      <c r="N25" s="371">
        <f>100/M11*M25</f>
        <v>0.93397818334004901</v>
      </c>
      <c r="O25" s="127">
        <v>0</v>
      </c>
      <c r="P25" s="251">
        <f>100/O11*O25</f>
        <v>0</v>
      </c>
      <c r="Q25" s="141">
        <f t="shared" si="0"/>
        <v>530716</v>
      </c>
      <c r="R25" s="371">
        <f>100/Q11*Q25</f>
        <v>1.3049777516656549</v>
      </c>
      <c r="T25" s="217"/>
    </row>
    <row r="26" spans="1:21" s="182" customFormat="1" ht="18" customHeight="1" x14ac:dyDescent="0.3">
      <c r="A26" s="344" t="s">
        <v>19</v>
      </c>
      <c r="B26" s="367" t="s">
        <v>157</v>
      </c>
      <c r="C26" s="127">
        <v>669163</v>
      </c>
      <c r="D26" s="248">
        <f>100/C11*C26</f>
        <v>19.891768290725338</v>
      </c>
      <c r="E26" s="141">
        <v>738270</v>
      </c>
      <c r="F26" s="253">
        <f>100/E11*E26</f>
        <v>19.77441709677883</v>
      </c>
      <c r="G26" s="127">
        <v>721099</v>
      </c>
      <c r="H26" s="248">
        <f>100/G11*G26</f>
        <v>17.72326211781985</v>
      </c>
      <c r="I26" s="141">
        <v>1281964</v>
      </c>
      <c r="J26" s="371">
        <f>100/I11*I26</f>
        <v>22.324662756211648</v>
      </c>
      <c r="K26" s="127">
        <v>1790937</v>
      </c>
      <c r="L26" s="371">
        <f>100/K11*K26</f>
        <v>27.230319130496657</v>
      </c>
      <c r="M26" s="141">
        <v>2649463</v>
      </c>
      <c r="N26" s="371">
        <f>100/M11*M26</f>
        <v>29.057546260764166</v>
      </c>
      <c r="O26" s="127">
        <v>1244875</v>
      </c>
      <c r="P26" s="251">
        <f>100/O11*O26</f>
        <v>15.435334395771212</v>
      </c>
      <c r="Q26" s="141">
        <f t="shared" si="0"/>
        <v>9095771</v>
      </c>
      <c r="R26" s="371">
        <f>100/Q11*Q26</f>
        <v>22.365594384276459</v>
      </c>
      <c r="T26" s="217"/>
    </row>
    <row r="27" spans="1:21" s="182" customFormat="1" ht="18" customHeight="1" x14ac:dyDescent="0.3">
      <c r="A27" s="344" t="s">
        <v>40</v>
      </c>
      <c r="B27" s="367" t="s">
        <v>158</v>
      </c>
      <c r="C27" s="127">
        <v>0</v>
      </c>
      <c r="D27" s="248">
        <v>0</v>
      </c>
      <c r="E27" s="141">
        <v>0</v>
      </c>
      <c r="F27" s="253">
        <v>0</v>
      </c>
      <c r="G27" s="127">
        <v>307560</v>
      </c>
      <c r="H27" s="248">
        <f>100/G11*G27</f>
        <v>7.5592484484885887</v>
      </c>
      <c r="I27" s="141">
        <v>0</v>
      </c>
      <c r="J27" s="371">
        <f>100/I11*I27</f>
        <v>0</v>
      </c>
      <c r="K27" s="127">
        <v>954241</v>
      </c>
      <c r="L27" s="371">
        <f>100/K11*K27</f>
        <v>14.508766616248511</v>
      </c>
      <c r="M27" s="141">
        <v>1594560</v>
      </c>
      <c r="N27" s="371">
        <f>100/M11*M27</f>
        <v>17.488072475654164</v>
      </c>
      <c r="O27" s="127">
        <v>2920490</v>
      </c>
      <c r="P27" s="251">
        <f>100/O11*O27</f>
        <v>36.211458780605177</v>
      </c>
      <c r="Q27" s="141">
        <f t="shared" si="0"/>
        <v>5776851</v>
      </c>
      <c r="R27" s="371">
        <f>100/Q11*Q27</f>
        <v>14.204700875209133</v>
      </c>
      <c r="T27" s="217"/>
    </row>
    <row r="28" spans="1:21" s="182" customFormat="1" ht="18" customHeight="1" x14ac:dyDescent="0.3">
      <c r="A28" s="344" t="s">
        <v>20</v>
      </c>
      <c r="B28" s="367" t="s">
        <v>8</v>
      </c>
      <c r="C28" s="127">
        <v>155395</v>
      </c>
      <c r="D28" s="248">
        <f>100/C11*C28</f>
        <v>4.6193249380752732</v>
      </c>
      <c r="E28" s="141">
        <v>39950</v>
      </c>
      <c r="F28" s="253">
        <f>100/E11*E28</f>
        <v>1.0700529115585278</v>
      </c>
      <c r="G28" s="127">
        <v>94740</v>
      </c>
      <c r="H28" s="248">
        <f>100/G11*G28</f>
        <v>2.3285316621466019</v>
      </c>
      <c r="I28" s="141">
        <v>129710</v>
      </c>
      <c r="J28" s="371">
        <f>100/I11*I28</f>
        <v>2.2588247455530834</v>
      </c>
      <c r="K28" s="127">
        <v>114815</v>
      </c>
      <c r="L28" s="371">
        <f>100/K11*K28</f>
        <v>1.7457057903030502</v>
      </c>
      <c r="M28" s="141">
        <v>687665</v>
      </c>
      <c r="N28" s="371">
        <f>100/M11*M28</f>
        <v>7.541851895802429</v>
      </c>
      <c r="O28" s="127">
        <v>220125</v>
      </c>
      <c r="P28" s="251">
        <f>100/O11*O28</f>
        <v>2.7293527333018481</v>
      </c>
      <c r="Q28" s="141">
        <f t="shared" si="0"/>
        <v>1442400</v>
      </c>
      <c r="R28" s="371">
        <f>100/Q11*Q28</f>
        <v>3.5467178472149712</v>
      </c>
      <c r="T28" s="217"/>
    </row>
    <row r="29" spans="1:21" s="182" customFormat="1" ht="18" customHeight="1" x14ac:dyDescent="0.3">
      <c r="A29" s="344" t="s">
        <v>21</v>
      </c>
      <c r="B29" s="367" t="s">
        <v>9</v>
      </c>
      <c r="C29" s="127">
        <v>4040</v>
      </c>
      <c r="D29" s="248">
        <f>100/C11*C29</f>
        <v>0.12009442227757716</v>
      </c>
      <c r="E29" s="141">
        <v>43010</v>
      </c>
      <c r="F29" s="253">
        <f>100/E11*E29</f>
        <v>1.1520144111672661</v>
      </c>
      <c r="G29" s="127">
        <v>46920</v>
      </c>
      <c r="H29" s="248">
        <f>100/G11*G29</f>
        <v>1.1532056743499954</v>
      </c>
      <c r="I29" s="141">
        <v>0</v>
      </c>
      <c r="J29" s="371">
        <f>100/I11*I29</f>
        <v>0</v>
      </c>
      <c r="K29" s="127">
        <v>41900</v>
      </c>
      <c r="L29" s="371">
        <f>100/K11*K29</f>
        <v>0.63706895975001354</v>
      </c>
      <c r="M29" s="141">
        <v>50280</v>
      </c>
      <c r="N29" s="371">
        <f>100/M11*M29</f>
        <v>0.55143756526934784</v>
      </c>
      <c r="O29" s="127">
        <v>81445</v>
      </c>
      <c r="P29" s="251">
        <f>100/O11*O29</f>
        <v>1.0098450124418807</v>
      </c>
      <c r="Q29" s="141">
        <f t="shared" si="0"/>
        <v>267595</v>
      </c>
      <c r="R29" s="371">
        <f>100/Q11*Q29</f>
        <v>0.65798943588844305</v>
      </c>
      <c r="T29" s="217"/>
      <c r="U29" s="199"/>
    </row>
    <row r="30" spans="1:21" s="182" customFormat="1" ht="18" customHeight="1" x14ac:dyDescent="0.3">
      <c r="A30" s="344" t="s">
        <v>22</v>
      </c>
      <c r="B30" s="367" t="s">
        <v>10</v>
      </c>
      <c r="C30" s="127">
        <v>526101.68000000005</v>
      </c>
      <c r="D30" s="248">
        <f>100/C11*C30</f>
        <v>15.639078544272964</v>
      </c>
      <c r="E30" s="141">
        <v>646838.24</v>
      </c>
      <c r="F30" s="253">
        <f>100/E11*E30</f>
        <v>17.325435344665674</v>
      </c>
      <c r="G30" s="127">
        <v>573242.23</v>
      </c>
      <c r="H30" s="248">
        <f>100/G11*G30</f>
        <v>14.089219787149299</v>
      </c>
      <c r="I30" s="141">
        <v>464797</v>
      </c>
      <c r="J30" s="371">
        <f>100/I11*I30</f>
        <v>8.0941713457623656</v>
      </c>
      <c r="K30" s="127">
        <v>149034</v>
      </c>
      <c r="L30" s="371">
        <f>100/K11*K30</f>
        <v>2.2659889104387472</v>
      </c>
      <c r="M30" s="141">
        <v>265641</v>
      </c>
      <c r="N30" s="371">
        <f>100/M11*M30</f>
        <v>2.9133736331685531</v>
      </c>
      <c r="O30" s="127">
        <v>31736</v>
      </c>
      <c r="P30" s="251">
        <v>0</v>
      </c>
      <c r="Q30" s="141">
        <f t="shared" si="0"/>
        <v>2657390.15</v>
      </c>
      <c r="R30" s="371">
        <f>100/Q11*Q30</f>
        <v>6.5342575374502694</v>
      </c>
      <c r="T30" s="217"/>
    </row>
    <row r="31" spans="1:21" s="182" customFormat="1" ht="18" customHeight="1" x14ac:dyDescent="0.3">
      <c r="A31" s="344" t="s">
        <v>163</v>
      </c>
      <c r="B31" s="367" t="s">
        <v>164</v>
      </c>
      <c r="C31" s="127">
        <v>0</v>
      </c>
      <c r="D31" s="248">
        <v>0</v>
      </c>
      <c r="E31" s="141">
        <v>0</v>
      </c>
      <c r="F31" s="253">
        <v>0</v>
      </c>
      <c r="G31" s="127">
        <v>0</v>
      </c>
      <c r="H31" s="248">
        <v>0</v>
      </c>
      <c r="I31" s="141">
        <v>0</v>
      </c>
      <c r="J31" s="371">
        <v>0</v>
      </c>
      <c r="K31" s="127">
        <v>407671</v>
      </c>
      <c r="L31" s="371">
        <f>100/K11*K31</f>
        <v>6.1984377062111635</v>
      </c>
      <c r="M31" s="141">
        <v>0</v>
      </c>
      <c r="N31" s="371">
        <f>100/M11*M31</f>
        <v>0</v>
      </c>
      <c r="O31" s="127">
        <v>0</v>
      </c>
      <c r="P31" s="251">
        <v>0</v>
      </c>
      <c r="Q31" s="141">
        <f t="shared" si="0"/>
        <v>407671</v>
      </c>
      <c r="R31" s="371">
        <f>100/Q11*Q31</f>
        <v>1.002422359603421</v>
      </c>
      <c r="T31" s="217"/>
    </row>
    <row r="32" spans="1:21" s="182" customFormat="1" ht="18" customHeight="1" thickBot="1" x14ac:dyDescent="0.35">
      <c r="A32" s="429" t="s">
        <v>160</v>
      </c>
      <c r="B32" s="375" t="s">
        <v>161</v>
      </c>
      <c r="C32" s="95">
        <v>0</v>
      </c>
      <c r="D32" s="250">
        <f>100/C12*C32</f>
        <v>0</v>
      </c>
      <c r="E32" s="146">
        <v>0</v>
      </c>
      <c r="F32" s="254">
        <f>100/E12*E32</f>
        <v>0</v>
      </c>
      <c r="G32" s="95">
        <v>0</v>
      </c>
      <c r="H32" s="250">
        <f>100/G12*G32</f>
        <v>0</v>
      </c>
      <c r="I32" s="146">
        <v>342535.32</v>
      </c>
      <c r="J32" s="430">
        <f>100/I11*I32</f>
        <v>5.9650547917812347</v>
      </c>
      <c r="K32" s="95">
        <v>0</v>
      </c>
      <c r="L32" s="430">
        <f>100/K11*K32</f>
        <v>0</v>
      </c>
      <c r="M32" s="146">
        <v>0</v>
      </c>
      <c r="N32" s="430">
        <f>100/M11*M32</f>
        <v>0</v>
      </c>
      <c r="O32" s="95">
        <v>0</v>
      </c>
      <c r="P32" s="239">
        <v>0</v>
      </c>
      <c r="Q32" s="146">
        <f t="shared" si="0"/>
        <v>342535.32</v>
      </c>
      <c r="R32" s="430">
        <f>100/Q11*Q32</f>
        <v>0.84226021404984142</v>
      </c>
      <c r="T32" s="217"/>
    </row>
    <row r="33" spans="1:20" s="182" customFormat="1" ht="18" customHeight="1" thickTop="1" thickBot="1" x14ac:dyDescent="0.35">
      <c r="A33" s="424"/>
      <c r="B33" s="217"/>
      <c r="C33" s="127"/>
      <c r="D33" s="251"/>
      <c r="E33" s="127"/>
      <c r="F33" s="251"/>
      <c r="G33" s="127"/>
      <c r="H33" s="251"/>
      <c r="I33" s="127"/>
      <c r="J33" s="251"/>
      <c r="K33" s="127"/>
      <c r="L33" s="251"/>
      <c r="M33" s="127"/>
      <c r="N33" s="251"/>
      <c r="O33" s="127"/>
      <c r="P33" s="251"/>
      <c r="Q33" s="127"/>
      <c r="R33" s="251"/>
      <c r="T33" s="217"/>
    </row>
    <row r="34" spans="1:20" s="182" customFormat="1" ht="18" customHeight="1" thickTop="1" x14ac:dyDescent="0.3">
      <c r="A34" s="425" t="s">
        <v>15</v>
      </c>
      <c r="B34" s="433" t="s">
        <v>34</v>
      </c>
      <c r="C34" s="132">
        <f>C12</f>
        <v>2901745</v>
      </c>
      <c r="D34" s="249">
        <f>100/C12*C34</f>
        <v>100</v>
      </c>
      <c r="E34" s="134">
        <f>E12</f>
        <v>2288780</v>
      </c>
      <c r="F34" s="252">
        <f>100/E12*E34</f>
        <v>100</v>
      </c>
      <c r="G34" s="132">
        <f>G12</f>
        <v>3345939</v>
      </c>
      <c r="H34" s="249">
        <f>100/G12*G34</f>
        <v>100</v>
      </c>
      <c r="I34" s="134">
        <f>I12</f>
        <v>2623288</v>
      </c>
      <c r="J34" s="427">
        <f>100/I12*I34</f>
        <v>100.00000000000001</v>
      </c>
      <c r="K34" s="132">
        <v>3904759</v>
      </c>
      <c r="L34" s="427">
        <f>100/K12*K34</f>
        <v>100</v>
      </c>
      <c r="M34" s="134">
        <f>SUM(M36,M37,M38,M39,M40,M41,M42,)</f>
        <v>2711873</v>
      </c>
      <c r="N34" s="427">
        <f>100/M12*M34</f>
        <v>100</v>
      </c>
      <c r="O34" s="132">
        <f>SUM(O36,O37,O38,O39,O40,O41,O42,O43:O48)</f>
        <v>9331980</v>
      </c>
      <c r="P34" s="428">
        <f>100/O12*O34</f>
        <v>100</v>
      </c>
      <c r="Q34" s="134">
        <f t="shared" si="0"/>
        <v>27108364</v>
      </c>
      <c r="R34" s="427">
        <f>100/Q12*Q34</f>
        <v>100</v>
      </c>
      <c r="T34" s="217"/>
    </row>
    <row r="35" spans="1:20" s="203" customFormat="1" ht="18" customHeight="1" x14ac:dyDescent="0.3">
      <c r="A35" s="344"/>
      <c r="B35" s="423" t="s">
        <v>0</v>
      </c>
      <c r="C35" s="127"/>
      <c r="D35" s="248"/>
      <c r="E35" s="141"/>
      <c r="F35" s="253"/>
      <c r="G35" s="127"/>
      <c r="H35" s="248"/>
      <c r="I35" s="141"/>
      <c r="J35" s="371"/>
      <c r="K35" s="127"/>
      <c r="L35" s="371"/>
      <c r="M35" s="141"/>
      <c r="N35" s="371"/>
      <c r="O35" s="127"/>
      <c r="P35" s="251"/>
      <c r="Q35" s="141"/>
      <c r="R35" s="371"/>
      <c r="T35" s="218"/>
    </row>
    <row r="36" spans="1:20" s="182" customFormat="1" ht="18" customHeight="1" x14ac:dyDescent="0.3">
      <c r="A36" s="344" t="s">
        <v>23</v>
      </c>
      <c r="B36" s="367" t="s">
        <v>6</v>
      </c>
      <c r="C36" s="127">
        <v>0</v>
      </c>
      <c r="D36" s="248">
        <f>100/C12*C36</f>
        <v>0</v>
      </c>
      <c r="E36" s="141">
        <v>0</v>
      </c>
      <c r="F36" s="253">
        <f>100/E12*E36</f>
        <v>0</v>
      </c>
      <c r="G36" s="127">
        <v>0</v>
      </c>
      <c r="H36" s="248">
        <f>100/G12*G36</f>
        <v>0</v>
      </c>
      <c r="I36" s="141">
        <v>0</v>
      </c>
      <c r="J36" s="371">
        <f>100/I12*I36</f>
        <v>0</v>
      </c>
      <c r="K36" s="127">
        <v>0</v>
      </c>
      <c r="L36" s="371">
        <f>100/K12*K36</f>
        <v>0</v>
      </c>
      <c r="M36" s="141">
        <v>0</v>
      </c>
      <c r="N36" s="371">
        <f>100/M12*M36</f>
        <v>0</v>
      </c>
      <c r="O36" s="127">
        <v>749007</v>
      </c>
      <c r="P36" s="251">
        <f>100/O12*O36</f>
        <v>8.0262388046266704</v>
      </c>
      <c r="Q36" s="141">
        <f t="shared" si="0"/>
        <v>749007</v>
      </c>
      <c r="R36" s="371">
        <f>100/Q12*Q36</f>
        <v>2.7630107076915449</v>
      </c>
      <c r="T36" s="217"/>
    </row>
    <row r="37" spans="1:20" s="182" customFormat="1" ht="18" customHeight="1" x14ac:dyDescent="0.3">
      <c r="A37" s="344" t="s">
        <v>24</v>
      </c>
      <c r="B37" s="367" t="s">
        <v>31</v>
      </c>
      <c r="C37" s="127">
        <v>1169900</v>
      </c>
      <c r="D37" s="248">
        <f>100/C12*C37</f>
        <v>40.31711952635397</v>
      </c>
      <c r="E37" s="141">
        <v>1198662</v>
      </c>
      <c r="F37" s="253">
        <f>100/E12*E37</f>
        <v>52.371219601709207</v>
      </c>
      <c r="G37" s="127">
        <v>1665322</v>
      </c>
      <c r="H37" s="248">
        <f>100/G12*G37</f>
        <v>49.771439347818351</v>
      </c>
      <c r="I37" s="141">
        <v>981836</v>
      </c>
      <c r="J37" s="371">
        <f>100/I12*I37</f>
        <v>37.427686170942728</v>
      </c>
      <c r="K37" s="127">
        <v>2027364</v>
      </c>
      <c r="L37" s="371">
        <f>100/K12*K37</f>
        <v>51.920336184640334</v>
      </c>
      <c r="M37" s="141">
        <v>1141550</v>
      </c>
      <c r="N37" s="371">
        <f>100/M12*M37</f>
        <v>42.094522862980682</v>
      </c>
      <c r="O37" s="127">
        <v>2175489</v>
      </c>
      <c r="P37" s="251">
        <f>100/O12*O37</f>
        <v>23.312190981978102</v>
      </c>
      <c r="Q37" s="141">
        <f t="shared" si="0"/>
        <v>10360123</v>
      </c>
      <c r="R37" s="371">
        <f>100/Q12*Q37</f>
        <v>38.217440934465834</v>
      </c>
      <c r="T37" s="217"/>
    </row>
    <row r="38" spans="1:20" s="182" customFormat="1" ht="18" customHeight="1" x14ac:dyDescent="0.3">
      <c r="A38" s="344" t="s">
        <v>26</v>
      </c>
      <c r="B38" s="367" t="s">
        <v>8</v>
      </c>
      <c r="C38" s="127">
        <v>0</v>
      </c>
      <c r="D38" s="248">
        <f>100/C12*C38</f>
        <v>0</v>
      </c>
      <c r="E38" s="141">
        <v>0</v>
      </c>
      <c r="F38" s="253">
        <f>100/E12*E38</f>
        <v>0</v>
      </c>
      <c r="G38" s="127">
        <v>347935</v>
      </c>
      <c r="H38" s="248">
        <f>100/G12*G38</f>
        <v>10.398725141133774</v>
      </c>
      <c r="I38" s="141">
        <v>408889</v>
      </c>
      <c r="J38" s="371">
        <f>100/I12*I38</f>
        <v>15.586889430363728</v>
      </c>
      <c r="K38" s="127">
        <v>0</v>
      </c>
      <c r="L38" s="371">
        <f>100/K12*K38</f>
        <v>0</v>
      </c>
      <c r="M38" s="141">
        <v>69327</v>
      </c>
      <c r="N38" s="371">
        <f>100/M12*M38</f>
        <v>2.5564250243282043</v>
      </c>
      <c r="O38" s="127">
        <v>1466838</v>
      </c>
      <c r="P38" s="251">
        <f>100/O12*O38</f>
        <v>15.718400596657943</v>
      </c>
      <c r="Q38" s="141">
        <f>SUM(C38,E38,G38,I38,K38,M38,O38)</f>
        <v>2292989</v>
      </c>
      <c r="R38" s="371">
        <f>100/Q12*Q38</f>
        <v>8.458603403731777</v>
      </c>
      <c r="T38" s="217"/>
    </row>
    <row r="39" spans="1:20" s="182" customFormat="1" ht="18" customHeight="1" x14ac:dyDescent="0.3">
      <c r="A39" s="344" t="s">
        <v>25</v>
      </c>
      <c r="B39" s="367" t="s">
        <v>33</v>
      </c>
      <c r="C39" s="127">
        <v>1027843</v>
      </c>
      <c r="D39" s="248">
        <f>100/C12*C39</f>
        <v>35.42154806848982</v>
      </c>
      <c r="E39" s="141">
        <v>526654</v>
      </c>
      <c r="F39" s="253">
        <f>100/E12*E39</f>
        <v>23.01025000218457</v>
      </c>
      <c r="G39" s="127">
        <v>639620</v>
      </c>
      <c r="H39" s="248">
        <f>100/G12*G39</f>
        <v>19.11630785857124</v>
      </c>
      <c r="I39" s="141">
        <v>428300</v>
      </c>
      <c r="J39" s="371">
        <f>100/I12*I39</f>
        <v>16.326838684887058</v>
      </c>
      <c r="K39" s="127">
        <v>0</v>
      </c>
      <c r="L39" s="371">
        <f>100/K12*K39</f>
        <v>0</v>
      </c>
      <c r="M39" s="141">
        <v>0</v>
      </c>
      <c r="N39" s="371">
        <f>100/M12*M39</f>
        <v>0</v>
      </c>
      <c r="O39" s="127">
        <v>0</v>
      </c>
      <c r="P39" s="251">
        <v>0</v>
      </c>
      <c r="Q39" s="141">
        <f>SUM(C39,E39,G39,I39,K39,M39,O39)</f>
        <v>2622417</v>
      </c>
      <c r="R39" s="371">
        <f>100/Q12*Q39</f>
        <v>9.6738298187231067</v>
      </c>
      <c r="T39" s="217"/>
    </row>
    <row r="40" spans="1:20" s="182" customFormat="1" ht="18" customHeight="1" x14ac:dyDescent="0.3">
      <c r="A40" s="344" t="s">
        <v>166</v>
      </c>
      <c r="B40" s="367" t="s">
        <v>167</v>
      </c>
      <c r="C40" s="127">
        <v>0</v>
      </c>
      <c r="D40" s="248">
        <v>0</v>
      </c>
      <c r="E40" s="141">
        <v>0</v>
      </c>
      <c r="F40" s="253">
        <v>0</v>
      </c>
      <c r="G40" s="127">
        <v>0</v>
      </c>
      <c r="H40" s="248">
        <v>0</v>
      </c>
      <c r="I40" s="141">
        <v>0</v>
      </c>
      <c r="J40" s="371">
        <v>0</v>
      </c>
      <c r="K40" s="127">
        <v>603145</v>
      </c>
      <c r="L40" s="371">
        <f>100/K12*K40</f>
        <v>15.446407832083876</v>
      </c>
      <c r="M40" s="141">
        <v>413450</v>
      </c>
      <c r="N40" s="371">
        <f>100/M12*M40</f>
        <v>15.245920439489607</v>
      </c>
      <c r="O40" s="127">
        <v>738517</v>
      </c>
      <c r="P40" s="251">
        <f>100/O12*O40</f>
        <v>7.913829648156125</v>
      </c>
      <c r="Q40" s="141">
        <f>SUM(C40,E40,G40,I40,K40,M40,O40)</f>
        <v>1755112</v>
      </c>
      <c r="R40" s="371">
        <f>100/Q12*Q40</f>
        <v>6.4744298106665523</v>
      </c>
      <c r="T40" s="217"/>
    </row>
    <row r="41" spans="1:20" s="182" customFormat="1" ht="18" customHeight="1" x14ac:dyDescent="0.3">
      <c r="A41" s="344" t="s">
        <v>27</v>
      </c>
      <c r="B41" s="367" t="s">
        <v>9</v>
      </c>
      <c r="C41" s="127">
        <v>404002</v>
      </c>
      <c r="D41" s="248">
        <f>100/C12*C41</f>
        <v>13.922725808091338</v>
      </c>
      <c r="E41" s="141">
        <v>293874</v>
      </c>
      <c r="F41" s="253">
        <f>100/E12*E41</f>
        <v>12.839766163633026</v>
      </c>
      <c r="G41" s="127">
        <v>465282</v>
      </c>
      <c r="H41" s="248">
        <f>100/G12*G41</f>
        <v>13.905872163240273</v>
      </c>
      <c r="I41" s="141">
        <v>557819</v>
      </c>
      <c r="J41" s="371">
        <f>100/I12*I41</f>
        <v>21.26411587290454</v>
      </c>
      <c r="K41" s="127">
        <v>491244</v>
      </c>
      <c r="L41" s="371">
        <f>100/K12*K41</f>
        <v>12.580648383165261</v>
      </c>
      <c r="M41" s="141">
        <v>592585</v>
      </c>
      <c r="N41" s="371">
        <f>100/M12*M41</f>
        <v>21.851502633051034</v>
      </c>
      <c r="O41" s="127">
        <v>1953596</v>
      </c>
      <c r="P41" s="251">
        <f>100/O12*O41</f>
        <v>20.93442120536049</v>
      </c>
      <c r="Q41" s="141">
        <f t="shared" si="0"/>
        <v>4758402</v>
      </c>
      <c r="R41" s="371">
        <f>100/Q12*Q41</f>
        <v>17.55326142145649</v>
      </c>
      <c r="T41" s="199"/>
    </row>
    <row r="42" spans="1:20" s="182" customFormat="1" ht="18" customHeight="1" x14ac:dyDescent="0.3">
      <c r="A42" s="344" t="s">
        <v>28</v>
      </c>
      <c r="B42" s="367" t="s">
        <v>10</v>
      </c>
      <c r="C42" s="141">
        <v>300000</v>
      </c>
      <c r="D42" s="253">
        <f>100/C12*C42</f>
        <v>10.338606597064869</v>
      </c>
      <c r="E42" s="141">
        <v>269590</v>
      </c>
      <c r="F42" s="253">
        <f>100/E12*E42</f>
        <v>11.778764232473195</v>
      </c>
      <c r="G42" s="141">
        <v>227780</v>
      </c>
      <c r="H42" s="248">
        <f>100/G12*G42</f>
        <v>6.807655489236355</v>
      </c>
      <c r="I42" s="141">
        <v>246444</v>
      </c>
      <c r="J42" s="371">
        <f>100/I12*I42</f>
        <v>9.3944698409019534</v>
      </c>
      <c r="K42" s="127">
        <v>783006</v>
      </c>
      <c r="L42" s="371">
        <f>100/K12*K42</f>
        <v>20.052607600110534</v>
      </c>
      <c r="M42" s="141">
        <v>494961</v>
      </c>
      <c r="N42" s="371">
        <f>100/M12*M42</f>
        <v>18.25162904015048</v>
      </c>
      <c r="O42" s="141">
        <v>475239</v>
      </c>
      <c r="P42" s="251">
        <f>100/O12*O42</f>
        <v>5.0925848533751674</v>
      </c>
      <c r="Q42" s="141">
        <f t="shared" si="0"/>
        <v>2797020</v>
      </c>
      <c r="R42" s="371">
        <f>100/Q12*Q42</f>
        <v>10.317922542282522</v>
      </c>
      <c r="T42" s="199"/>
    </row>
    <row r="43" spans="1:20" s="182" customFormat="1" ht="18" customHeight="1" x14ac:dyDescent="0.3">
      <c r="A43" s="366" t="s">
        <v>174</v>
      </c>
      <c r="B43" s="367" t="s">
        <v>184</v>
      </c>
      <c r="C43" s="141">
        <v>0</v>
      </c>
      <c r="D43" s="253">
        <v>0</v>
      </c>
      <c r="E43" s="127">
        <v>0</v>
      </c>
      <c r="F43" s="253">
        <v>0</v>
      </c>
      <c r="G43" s="141">
        <v>0</v>
      </c>
      <c r="H43" s="253">
        <v>0</v>
      </c>
      <c r="I43" s="141">
        <v>0</v>
      </c>
      <c r="J43" s="253">
        <v>0</v>
      </c>
      <c r="K43" s="141">
        <v>0</v>
      </c>
      <c r="L43" s="253">
        <v>0</v>
      </c>
      <c r="M43" s="141">
        <v>0</v>
      </c>
      <c r="N43" s="253">
        <v>0</v>
      </c>
      <c r="O43" s="127">
        <v>0</v>
      </c>
      <c r="P43" s="253">
        <f>100/$O$12*O43</f>
        <v>0</v>
      </c>
      <c r="Q43" s="141">
        <f t="shared" si="0"/>
        <v>0</v>
      </c>
      <c r="R43" s="363">
        <f>100/$Q$12*Q43</f>
        <v>0</v>
      </c>
      <c r="T43" s="199"/>
    </row>
    <row r="44" spans="1:20" s="182" customFormat="1" ht="18" customHeight="1" x14ac:dyDescent="0.3">
      <c r="A44" s="368" t="s">
        <v>175</v>
      </c>
      <c r="B44" s="367" t="s">
        <v>177</v>
      </c>
      <c r="C44" s="127">
        <v>0</v>
      </c>
      <c r="D44" s="253">
        <v>0</v>
      </c>
      <c r="E44" s="127">
        <v>0</v>
      </c>
      <c r="F44" s="253">
        <v>0</v>
      </c>
      <c r="G44" s="127">
        <v>0</v>
      </c>
      <c r="H44" s="253">
        <v>0</v>
      </c>
      <c r="I44" s="127">
        <v>0</v>
      </c>
      <c r="J44" s="253">
        <v>0</v>
      </c>
      <c r="K44" s="127">
        <v>0</v>
      </c>
      <c r="L44" s="253">
        <v>0</v>
      </c>
      <c r="M44" s="127">
        <v>0</v>
      </c>
      <c r="N44" s="253">
        <v>0</v>
      </c>
      <c r="O44" s="127">
        <v>0</v>
      </c>
      <c r="P44" s="253">
        <f t="shared" ref="P44:P48" si="1">100/$O$12*O44</f>
        <v>0</v>
      </c>
      <c r="Q44" s="141">
        <f t="shared" si="0"/>
        <v>0</v>
      </c>
      <c r="R44" s="363">
        <f t="shared" ref="R44:R48" si="2">100/$Q$12*Q44</f>
        <v>0</v>
      </c>
      <c r="T44" s="199"/>
    </row>
    <row r="45" spans="1:20" ht="18" customHeight="1" x14ac:dyDescent="0.3">
      <c r="A45" s="368" t="s">
        <v>176</v>
      </c>
      <c r="B45" s="367" t="s">
        <v>178</v>
      </c>
      <c r="C45" s="127">
        <v>0</v>
      </c>
      <c r="D45" s="253">
        <v>0</v>
      </c>
      <c r="E45" s="127">
        <v>0</v>
      </c>
      <c r="F45" s="253">
        <v>0</v>
      </c>
      <c r="G45" s="127">
        <v>0</v>
      </c>
      <c r="H45" s="253">
        <v>0</v>
      </c>
      <c r="I45" s="127">
        <v>0</v>
      </c>
      <c r="J45" s="253">
        <v>0</v>
      </c>
      <c r="K45" s="127">
        <v>0</v>
      </c>
      <c r="L45" s="253">
        <v>0</v>
      </c>
      <c r="M45" s="127">
        <v>0</v>
      </c>
      <c r="N45" s="253">
        <v>0</v>
      </c>
      <c r="O45" s="127">
        <v>1070895</v>
      </c>
      <c r="P45" s="253">
        <f t="shared" si="1"/>
        <v>11.475538953148206</v>
      </c>
      <c r="Q45" s="141">
        <f t="shared" si="0"/>
        <v>1070895</v>
      </c>
      <c r="R45" s="363">
        <f t="shared" si="2"/>
        <v>3.9504228289099261</v>
      </c>
    </row>
    <row r="46" spans="1:20" ht="18" customHeight="1" x14ac:dyDescent="0.3">
      <c r="A46" s="368" t="s">
        <v>180</v>
      </c>
      <c r="B46" s="367" t="s">
        <v>179</v>
      </c>
      <c r="C46" s="127">
        <v>0</v>
      </c>
      <c r="D46" s="253">
        <v>0</v>
      </c>
      <c r="E46" s="127">
        <v>0</v>
      </c>
      <c r="F46" s="253">
        <v>0</v>
      </c>
      <c r="G46" s="127">
        <v>0</v>
      </c>
      <c r="H46" s="253">
        <v>0</v>
      </c>
      <c r="I46" s="127">
        <v>0</v>
      </c>
      <c r="J46" s="253">
        <v>0</v>
      </c>
      <c r="K46" s="127">
        <v>0</v>
      </c>
      <c r="L46" s="253">
        <v>0</v>
      </c>
      <c r="M46" s="127">
        <v>0</v>
      </c>
      <c r="N46" s="253">
        <v>0</v>
      </c>
      <c r="O46" s="127">
        <v>213444</v>
      </c>
      <c r="P46" s="253">
        <f>100/$O$12*O46</f>
        <v>2.2872316485890454</v>
      </c>
      <c r="Q46" s="141">
        <f>SUM(C46,E46,G46,I46,K46,M46,O46)</f>
        <v>213444</v>
      </c>
      <c r="R46" s="363">
        <f t="shared" si="2"/>
        <v>0.78737322547387956</v>
      </c>
    </row>
    <row r="47" spans="1:20" ht="18" customHeight="1" x14ac:dyDescent="0.3">
      <c r="A47" s="368" t="s">
        <v>181</v>
      </c>
      <c r="B47" s="367" t="s">
        <v>182</v>
      </c>
      <c r="C47" s="127">
        <v>0</v>
      </c>
      <c r="D47" s="253">
        <v>0</v>
      </c>
      <c r="E47" s="127">
        <v>0</v>
      </c>
      <c r="F47" s="253">
        <v>0</v>
      </c>
      <c r="G47" s="127">
        <v>0</v>
      </c>
      <c r="H47" s="253">
        <v>0</v>
      </c>
      <c r="I47" s="127">
        <v>0</v>
      </c>
      <c r="J47" s="253">
        <v>0</v>
      </c>
      <c r="K47" s="127">
        <v>0</v>
      </c>
      <c r="L47" s="253">
        <v>0</v>
      </c>
      <c r="M47" s="127">
        <v>0</v>
      </c>
      <c r="N47" s="253">
        <v>0</v>
      </c>
      <c r="O47" s="127">
        <v>488955</v>
      </c>
      <c r="P47" s="253">
        <f>100/$O$12*O47</f>
        <v>5.2395633081082469</v>
      </c>
      <c r="Q47" s="141">
        <f>SUM(C47,E47,G47,I47,K47,M47,O47)</f>
        <v>488955</v>
      </c>
      <c r="R47" s="363">
        <f t="shared" si="2"/>
        <v>1.8037053065983619</v>
      </c>
    </row>
    <row r="48" spans="1:20" ht="18" customHeight="1" thickBot="1" x14ac:dyDescent="0.35">
      <c r="A48" s="369" t="s">
        <v>188</v>
      </c>
      <c r="B48" s="370" t="s">
        <v>183</v>
      </c>
      <c r="C48" s="354">
        <v>0</v>
      </c>
      <c r="D48" s="355">
        <v>0</v>
      </c>
      <c r="E48" s="354">
        <v>0</v>
      </c>
      <c r="F48" s="355">
        <v>0</v>
      </c>
      <c r="G48" s="354">
        <v>0</v>
      </c>
      <c r="H48" s="355">
        <v>0</v>
      </c>
      <c r="I48" s="354">
        <v>0</v>
      </c>
      <c r="J48" s="355">
        <v>0</v>
      </c>
      <c r="K48" s="354">
        <v>0</v>
      </c>
      <c r="L48" s="355">
        <v>0</v>
      </c>
      <c r="M48" s="354">
        <v>0</v>
      </c>
      <c r="N48" s="355">
        <v>0</v>
      </c>
      <c r="O48" s="354">
        <v>0</v>
      </c>
      <c r="P48" s="355">
        <f t="shared" si="1"/>
        <v>0</v>
      </c>
      <c r="Q48" s="364">
        <f t="shared" si="0"/>
        <v>0</v>
      </c>
      <c r="R48" s="365">
        <f t="shared" si="2"/>
        <v>0</v>
      </c>
    </row>
    <row r="49" spans="1:18" ht="15" thickBot="1" x14ac:dyDescent="0.35">
      <c r="A49" s="424"/>
      <c r="B49" s="217"/>
      <c r="C49" s="127"/>
      <c r="D49" s="251"/>
      <c r="E49" s="127"/>
      <c r="F49" s="251"/>
      <c r="G49" s="127"/>
      <c r="H49" s="251"/>
      <c r="I49" s="127"/>
      <c r="J49" s="251"/>
      <c r="K49" s="127"/>
      <c r="L49" s="251"/>
      <c r="M49" s="127"/>
      <c r="N49" s="251"/>
      <c r="O49" s="127"/>
      <c r="P49" s="251"/>
      <c r="Q49" s="127"/>
      <c r="R49" s="251"/>
    </row>
    <row r="50" spans="1:18" ht="15.6" thickTop="1" thickBot="1" x14ac:dyDescent="0.35">
      <c r="A50" s="197" t="s">
        <v>29</v>
      </c>
      <c r="B50" s="198" t="s">
        <v>35</v>
      </c>
      <c r="C50" s="124">
        <f>C13</f>
        <v>71120</v>
      </c>
      <c r="D50" s="255">
        <f>100/C13*C50</f>
        <v>100</v>
      </c>
      <c r="E50" s="122">
        <f>E13</f>
        <v>86170</v>
      </c>
      <c r="F50" s="247">
        <f>100/E13*E50</f>
        <v>100.00000000000001</v>
      </c>
      <c r="G50" s="124">
        <f>G13</f>
        <v>0</v>
      </c>
      <c r="H50" s="255" t="s">
        <v>32</v>
      </c>
      <c r="I50" s="122">
        <f>I13</f>
        <v>0</v>
      </c>
      <c r="J50" s="126" t="s">
        <v>32</v>
      </c>
      <c r="K50" s="124">
        <v>36360</v>
      </c>
      <c r="L50" s="126">
        <f>100/K50*K50</f>
        <v>100</v>
      </c>
      <c r="M50" s="122">
        <v>47815</v>
      </c>
      <c r="N50" s="126">
        <f>100/M50*M50</f>
        <v>100</v>
      </c>
      <c r="O50" s="124">
        <v>21010</v>
      </c>
      <c r="P50" s="126">
        <f>100/O50*O50</f>
        <v>100</v>
      </c>
      <c r="Q50" s="122">
        <f t="shared" si="0"/>
        <v>262475</v>
      </c>
      <c r="R50" s="126">
        <f>100/Q13*Q50</f>
        <v>100</v>
      </c>
    </row>
    <row r="51" spans="1:18" ht="15" thickTop="1" x14ac:dyDescent="0.3">
      <c r="A51" s="52"/>
      <c r="B51" s="51"/>
      <c r="G51" s="51"/>
      <c r="H51" s="52"/>
      <c r="I51" s="51"/>
      <c r="J51" s="52"/>
      <c r="K51" s="51"/>
      <c r="L51" s="52"/>
      <c r="M51" s="51"/>
      <c r="N51" s="52"/>
      <c r="O51" s="51"/>
      <c r="P51" s="52"/>
      <c r="Q51" s="51"/>
      <c r="R51" s="52"/>
    </row>
    <row r="52" spans="1:18" x14ac:dyDescent="0.3"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</row>
    <row r="53" spans="1:18" x14ac:dyDescent="0.3"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8"/>
      <c r="P53" s="169"/>
      <c r="Q53" s="169"/>
      <c r="R53" s="32"/>
    </row>
    <row r="54" spans="1:18" x14ac:dyDescent="0.3"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8"/>
      <c r="P54" s="169"/>
      <c r="Q54" s="169"/>
      <c r="R54" s="32"/>
    </row>
    <row r="55" spans="1:18" x14ac:dyDescent="0.3"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8"/>
      <c r="P55" s="169"/>
      <c r="Q55" s="169"/>
      <c r="R55" s="32"/>
    </row>
    <row r="56" spans="1:18" x14ac:dyDescent="0.3"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8"/>
      <c r="P56" s="169"/>
      <c r="Q56" s="169"/>
      <c r="R56" s="32"/>
    </row>
  </sheetData>
  <mergeCells count="18">
    <mergeCell ref="K6:L6"/>
    <mergeCell ref="O6:P6"/>
    <mergeCell ref="Q6:R6"/>
    <mergeCell ref="K5:L5"/>
    <mergeCell ref="M5:N5"/>
    <mergeCell ref="O5:P5"/>
    <mergeCell ref="Q5:R5"/>
    <mergeCell ref="M6:N6"/>
    <mergeCell ref="I5:J5"/>
    <mergeCell ref="A5:A7"/>
    <mergeCell ref="B5:B7"/>
    <mergeCell ref="C5:D5"/>
    <mergeCell ref="E5:F5"/>
    <mergeCell ref="G5:H5"/>
    <mergeCell ref="C6:D6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8" scale="86" orientation="landscape" horizontalDpi="300" verticalDpi="300" r:id="rId1"/>
  <headerFooter>
    <oddHeader>&amp;R&amp;G</oddHeader>
  </headerFooter>
  <ignoredErrors>
    <ignoredError sqref="K18" formulaRange="1"/>
  </ignoredError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51"/>
  <sheetViews>
    <sheetView zoomScale="80" zoomScaleNormal="80" workbookViewId="0">
      <pane ySplit="7" topLeftCell="A8" activePane="bottomLeft" state="frozen"/>
      <selection pane="bottomLeft" activeCell="E40" sqref="E40"/>
    </sheetView>
  </sheetViews>
  <sheetFormatPr defaultColWidth="9.109375" defaultRowHeight="18" customHeight="1" x14ac:dyDescent="0.3"/>
  <cols>
    <col min="1" max="1" width="11.77734375" style="25" customWidth="1"/>
    <col min="2" max="2" width="40.6640625" style="35" customWidth="1"/>
    <col min="3" max="4" width="15.6640625" style="37" customWidth="1"/>
    <col min="5" max="10" width="15.6640625" style="35" customWidth="1"/>
    <col min="11" max="16384" width="9.109375" style="35"/>
  </cols>
  <sheetData>
    <row r="1" spans="1:10" ht="18" customHeight="1" x14ac:dyDescent="0.3">
      <c r="A1" s="61" t="s">
        <v>36</v>
      </c>
    </row>
    <row r="2" spans="1:10" ht="18" customHeight="1" x14ac:dyDescent="0.3">
      <c r="B2" s="34"/>
    </row>
    <row r="3" spans="1:10" s="59" customFormat="1" ht="18" customHeight="1" x14ac:dyDescent="0.3">
      <c r="A3" s="34" t="s">
        <v>138</v>
      </c>
      <c r="B3" s="34" t="s">
        <v>110</v>
      </c>
      <c r="C3" s="58"/>
      <c r="D3" s="58"/>
    </row>
    <row r="4" spans="1:10" ht="18" customHeight="1" thickBot="1" x14ac:dyDescent="0.35"/>
    <row r="5" spans="1:10" s="9" customFormat="1" ht="18" customHeight="1" thickTop="1" x14ac:dyDescent="0.3">
      <c r="A5" s="404" t="s">
        <v>13</v>
      </c>
      <c r="B5" s="404"/>
      <c r="C5" s="112" t="s">
        <v>42</v>
      </c>
      <c r="D5" s="112" t="s">
        <v>43</v>
      </c>
      <c r="E5" s="113" t="s">
        <v>44</v>
      </c>
      <c r="F5" s="112" t="s">
        <v>45</v>
      </c>
      <c r="G5" s="113" t="s">
        <v>46</v>
      </c>
      <c r="H5" s="112" t="s">
        <v>47</v>
      </c>
      <c r="I5" s="113" t="s">
        <v>48</v>
      </c>
      <c r="J5" s="112" t="s">
        <v>1</v>
      </c>
    </row>
    <row r="6" spans="1:10" s="9" customFormat="1" ht="18" customHeight="1" x14ac:dyDescent="0.3">
      <c r="A6" s="384"/>
      <c r="B6" s="389"/>
      <c r="C6" s="114" t="s">
        <v>37</v>
      </c>
      <c r="D6" s="115" t="s">
        <v>37</v>
      </c>
      <c r="E6" s="114" t="s">
        <v>37</v>
      </c>
      <c r="F6" s="115" t="s">
        <v>37</v>
      </c>
      <c r="G6" s="115" t="s">
        <v>37</v>
      </c>
      <c r="H6" s="333" t="s">
        <v>37</v>
      </c>
      <c r="I6" s="115" t="s">
        <v>37</v>
      </c>
      <c r="J6" s="115" t="s">
        <v>39</v>
      </c>
    </row>
    <row r="7" spans="1:10" s="9" customFormat="1" ht="18" customHeight="1" thickBot="1" x14ac:dyDescent="0.35">
      <c r="A7" s="405"/>
      <c r="B7" s="390"/>
      <c r="C7" s="111" t="s">
        <v>12</v>
      </c>
      <c r="D7" s="116" t="s">
        <v>12</v>
      </c>
      <c r="E7" s="106" t="s">
        <v>12</v>
      </c>
      <c r="F7" s="116" t="s">
        <v>12</v>
      </c>
      <c r="G7" s="106" t="s">
        <v>12</v>
      </c>
      <c r="H7" s="116" t="s">
        <v>12</v>
      </c>
      <c r="I7" s="106" t="s">
        <v>12</v>
      </c>
      <c r="J7" s="116" t="s">
        <v>12</v>
      </c>
    </row>
    <row r="8" spans="1:10" s="199" customFormat="1" ht="18" customHeight="1" thickTop="1" thickBot="1" x14ac:dyDescent="0.35">
      <c r="A8" s="197"/>
      <c r="B8" s="198" t="s">
        <v>38</v>
      </c>
      <c r="C8" s="38">
        <f>'Table 17'!C8/'Table 13'!C8</f>
        <v>93189.480588235296</v>
      </c>
      <c r="D8" s="47">
        <f>'Table 17'!E8/'Table 13'!E8</f>
        <v>109078.75428571428</v>
      </c>
      <c r="E8" s="39">
        <f>'Table 17'!G8/'Table 13'!G8</f>
        <v>142588.41230769231</v>
      </c>
      <c r="F8" s="38">
        <f>'Table 17'!I8/'Table 13'!I8</f>
        <v>190128.5159090909</v>
      </c>
      <c r="G8" s="39">
        <f>'Table 17'!K8/'Table 13'!K8</f>
        <v>181346.81034482759</v>
      </c>
      <c r="H8" s="38">
        <f>'Table 17'!M8/'Table 13'!M8</f>
        <v>224107.05660377358</v>
      </c>
      <c r="I8" s="39">
        <f>'Table 17'!O8/'Table 13'!O8</f>
        <v>272157.640625</v>
      </c>
      <c r="J8" s="65">
        <f>'Table 17'!Q8/'Table 13'!Q8</f>
        <v>172251.70901265825</v>
      </c>
    </row>
    <row r="9" spans="1:10" s="199" customFormat="1" ht="18" customHeight="1" thickTop="1" thickBot="1" x14ac:dyDescent="0.35">
      <c r="A9" s="424"/>
      <c r="B9" s="217"/>
      <c r="C9" s="14"/>
      <c r="D9" s="14"/>
      <c r="E9" s="14"/>
      <c r="F9" s="14"/>
      <c r="G9" s="14"/>
      <c r="H9" s="14"/>
      <c r="I9" s="14"/>
      <c r="J9" s="14"/>
    </row>
    <row r="10" spans="1:10" s="192" customFormat="1" ht="18" customHeight="1" thickTop="1" x14ac:dyDescent="0.3">
      <c r="A10" s="425"/>
      <c r="B10" s="426" t="s">
        <v>0</v>
      </c>
      <c r="C10" s="50"/>
      <c r="D10" s="50"/>
      <c r="E10" s="40"/>
      <c r="F10" s="41"/>
      <c r="G10" s="40"/>
      <c r="H10" s="41"/>
      <c r="I10" s="40"/>
      <c r="J10" s="62"/>
    </row>
    <row r="11" spans="1:10" s="199" customFormat="1" ht="18" customHeight="1" x14ac:dyDescent="0.3">
      <c r="A11" s="344" t="s">
        <v>14</v>
      </c>
      <c r="B11" s="367" t="s">
        <v>4</v>
      </c>
      <c r="C11" s="48">
        <f>'Table 17'!C11/'Table 14'!C8</f>
        <v>62296.660740740743</v>
      </c>
      <c r="D11" s="48">
        <f>'Table 17'!E11/'Table 14'!E8</f>
        <v>88891.910476190475</v>
      </c>
      <c r="E11" s="42">
        <f>'Table 17'!G11/'Table 14'!G8</f>
        <v>113018.29</v>
      </c>
      <c r="F11" s="14">
        <f>'Table 17'!I11/'Table 14'!I8</f>
        <v>174011.11212121212</v>
      </c>
      <c r="G11" s="42">
        <f>'Table 17'!K11/'Table 14'!K8</f>
        <v>168640.92307692306</v>
      </c>
      <c r="H11" s="14">
        <f>'Table 17'!M11/'Table 14'!M8</f>
        <v>217094.90476190476</v>
      </c>
      <c r="I11" s="42">
        <f>'Table 17'!O11/'Table 14'!O8</f>
        <v>298707.37037037039</v>
      </c>
      <c r="J11" s="63">
        <f>'Table 17'!Q11/'Table 14'!Q8</f>
        <v>148969.17970695972</v>
      </c>
    </row>
    <row r="12" spans="1:10" s="199" customFormat="1" ht="18" customHeight="1" x14ac:dyDescent="0.3">
      <c r="A12" s="344" t="s">
        <v>15</v>
      </c>
      <c r="B12" s="367" t="s">
        <v>5</v>
      </c>
      <c r="C12" s="48">
        <f>'Table 17'!C12/'Table 15'!C8</f>
        <v>241812.08333333334</v>
      </c>
      <c r="D12" s="48">
        <f>'Table 17'!E12/'Table 15'!E8</f>
        <v>190731.66666666666</v>
      </c>
      <c r="E12" s="42">
        <f>'Table 17'!G12/'Table 15'!G8</f>
        <v>209121.1875</v>
      </c>
      <c r="F12" s="14">
        <f>'Table 17'!I12/'Table 15'!I8</f>
        <v>238480.72727272726</v>
      </c>
      <c r="G12" s="42">
        <f>'Table 17'!K12/'Table 15'!K8</f>
        <v>216931.05555555556</v>
      </c>
      <c r="H12" s="14">
        <f>'Table 17'!M12/'Table 15'!M8</f>
        <v>208605.61538461538</v>
      </c>
      <c r="I12" s="42">
        <f>'Table 17'!O12/'Table 15'!O8</f>
        <v>233299.5</v>
      </c>
      <c r="J12" s="63">
        <f>'Table 17'!Q12/'Table 15'!Q8</f>
        <v>222199.70491803277</v>
      </c>
    </row>
    <row r="13" spans="1:10" s="199" customFormat="1" ht="18" customHeight="1" thickBot="1" x14ac:dyDescent="0.35">
      <c r="A13" s="429" t="s">
        <v>16</v>
      </c>
      <c r="B13" s="375" t="s">
        <v>11</v>
      </c>
      <c r="C13" s="48">
        <f>'Table 17'!C13/'Table 16'!C8</f>
        <v>35560</v>
      </c>
      <c r="D13" s="49">
        <f>'Table 17'!E13/'Table 16'!E8</f>
        <v>43085</v>
      </c>
      <c r="E13" s="43">
        <v>0</v>
      </c>
      <c r="F13" s="44">
        <v>0</v>
      </c>
      <c r="G13" s="43">
        <f>'Table 17'!K13/'Table 16'!K8</f>
        <v>36360</v>
      </c>
      <c r="H13" s="44">
        <f>'Table 17'!M13/'Table 16'!M8</f>
        <v>47815</v>
      </c>
      <c r="I13" s="43">
        <f>'Table 17'!O13/'Table 16'!O8</f>
        <v>21010</v>
      </c>
      <c r="J13" s="64">
        <f>'Table 17'!Q13/'Table 16'!Q8</f>
        <v>37496.428571428572</v>
      </c>
    </row>
    <row r="14" spans="1:10" s="199" customFormat="1" ht="18" customHeight="1" thickTop="1" thickBot="1" x14ac:dyDescent="0.35">
      <c r="A14" s="424"/>
      <c r="B14" s="217"/>
      <c r="C14" s="38"/>
      <c r="D14" s="14"/>
      <c r="E14" s="14"/>
      <c r="F14" s="14"/>
      <c r="G14" s="14"/>
      <c r="H14" s="14"/>
      <c r="I14" s="14"/>
      <c r="J14" s="14"/>
    </row>
    <row r="15" spans="1:10" s="192" customFormat="1" ht="18" customHeight="1" thickTop="1" x14ac:dyDescent="0.3">
      <c r="A15" s="425"/>
      <c r="B15" s="426" t="s">
        <v>0</v>
      </c>
      <c r="C15" s="50"/>
      <c r="D15" s="50"/>
      <c r="E15" s="40"/>
      <c r="F15" s="41"/>
      <c r="G15" s="40"/>
      <c r="H15" s="41"/>
      <c r="I15" s="40"/>
      <c r="J15" s="62"/>
    </row>
    <row r="16" spans="1:10" s="199" customFormat="1" ht="18" customHeight="1" x14ac:dyDescent="0.3">
      <c r="A16" s="344" t="s">
        <v>32</v>
      </c>
      <c r="B16" s="367" t="s">
        <v>6</v>
      </c>
      <c r="C16" s="48">
        <f>'Table 17'!C16/'Table 13'!C12</f>
        <v>200932</v>
      </c>
      <c r="D16" s="48">
        <f>'Table 17'!E16/'Table 13'!E12</f>
        <v>205944.72727272726</v>
      </c>
      <c r="E16" s="42">
        <f>'Table 17'!G16/'Table 13'!G12</f>
        <v>232509.7</v>
      </c>
      <c r="F16" s="14">
        <f>'Table 17'!I16/'Table 13'!I12</f>
        <v>219316.61499999999</v>
      </c>
      <c r="G16" s="42">
        <f>'Table 17'!K16/'Table 13'!K12</f>
        <v>259866.5</v>
      </c>
      <c r="H16" s="14">
        <f>'Table 17'!M16/'Table 13'!M12</f>
        <v>276455.5</v>
      </c>
      <c r="I16" s="42">
        <f>'Table 17'!O16/'Table 13'!O12</f>
        <v>359619.58333333331</v>
      </c>
      <c r="J16" s="63">
        <f>'Table 17'!Q16/'Table 13'!Q12</f>
        <v>253528.62197530863</v>
      </c>
    </row>
    <row r="17" spans="1:11" s="199" customFormat="1" ht="18" customHeight="1" x14ac:dyDescent="0.3">
      <c r="A17" s="344" t="s">
        <v>32</v>
      </c>
      <c r="B17" s="367" t="s">
        <v>7</v>
      </c>
      <c r="C17" s="48">
        <f>'Table 17'!C17/'Table 13'!C16</f>
        <v>141466.38461538462</v>
      </c>
      <c r="D17" s="48">
        <f>'Table 17'!E17/'Table 13'!E16</f>
        <v>161411</v>
      </c>
      <c r="E17" s="42">
        <f>'Table 17'!G17/'Table 13'!G16</f>
        <v>192427.21428571429</v>
      </c>
      <c r="F17" s="14">
        <f>'Table 17'!I17/'Table 13'!I16</f>
        <v>350595.66666666669</v>
      </c>
      <c r="G17" s="42">
        <f>'Table 17'!K17/'Table 13'!K16</f>
        <v>265141.22222222225</v>
      </c>
      <c r="H17" s="14">
        <f>'Table 17'!M17/'Table 13'!M16</f>
        <v>448797.75</v>
      </c>
      <c r="I17" s="42">
        <f>'Table 17'!O17/'Table 13'!O16</f>
        <v>370587.45</v>
      </c>
      <c r="J17" s="63">
        <f>'Table 17'!Q17/'Table 13'!Q16</f>
        <v>277502.05102040817</v>
      </c>
    </row>
    <row r="18" spans="1:11" s="199" customFormat="1" ht="18" customHeight="1" x14ac:dyDescent="0.3">
      <c r="A18" s="344" t="s">
        <v>32</v>
      </c>
      <c r="B18" s="367" t="s">
        <v>8</v>
      </c>
      <c r="C18" s="48">
        <f>'Table 17'!C18/'Table 13'!C20</f>
        <v>78882.53333333334</v>
      </c>
      <c r="D18" s="48">
        <f>'Table 17'!E18/'Table 13'!E20</f>
        <v>62956</v>
      </c>
      <c r="E18" s="42">
        <f>'Table 17'!G18/'Table 13'!G20</f>
        <v>120255</v>
      </c>
      <c r="F18" s="14">
        <f>'Table 17'!I18/'Table 13'!I20</f>
        <v>107433.22222222222</v>
      </c>
      <c r="G18" s="42">
        <f>'Table 17'!K18/'Table 13'!K20</f>
        <v>65269.090909090912</v>
      </c>
      <c r="H18" s="14">
        <f>'Table 17'!M18/'Table 13'!M20</f>
        <v>97536.833333333328</v>
      </c>
      <c r="I18" s="42">
        <f>'Table 17'!O18/'Table 13'!O20</f>
        <v>155230.82352941178</v>
      </c>
      <c r="J18" s="63">
        <f>'Table 17'!Q18/'Table 13'!Q20</f>
        <v>101541</v>
      </c>
    </row>
    <row r="19" spans="1:11" s="199" customFormat="1" ht="18" customHeight="1" x14ac:dyDescent="0.3">
      <c r="A19" s="344" t="s">
        <v>32</v>
      </c>
      <c r="B19" s="367" t="s">
        <v>9</v>
      </c>
      <c r="C19" s="48">
        <f>'Table 17'!C19/'Table 13'!C24</f>
        <v>136014</v>
      </c>
      <c r="D19" s="48">
        <f>'Table 17'!E19/'Table 13'!E24</f>
        <v>168442</v>
      </c>
      <c r="E19" s="42">
        <f>'Table 17'!G19/'Table 13'!G24</f>
        <v>170734</v>
      </c>
      <c r="F19" s="14">
        <f>'Table 17'!I19/'Table 13'!I24</f>
        <v>278909.5</v>
      </c>
      <c r="G19" s="42">
        <f>'Table 17'!K19/'Table 13'!K24</f>
        <v>177714.66666666666</v>
      </c>
      <c r="H19" s="14">
        <f>'Table 17'!M19/'Table 13'!M24</f>
        <v>214288.33333333334</v>
      </c>
      <c r="I19" s="42">
        <f>'Table 17'!O19/'Table 13'!O24</f>
        <v>229454.18181818182</v>
      </c>
      <c r="J19" s="63">
        <f>'Table 17'!Q19/'Table 13'!Q24</f>
        <v>204257.48148148149</v>
      </c>
    </row>
    <row r="20" spans="1:11" s="199" customFormat="1" ht="18" customHeight="1" thickBot="1" x14ac:dyDescent="0.35">
      <c r="A20" s="429" t="s">
        <v>32</v>
      </c>
      <c r="B20" s="375" t="s">
        <v>10</v>
      </c>
      <c r="C20" s="48">
        <f>'Table 17'!C20/'Table 13'!C28</f>
        <v>33230.432592592595</v>
      </c>
      <c r="D20" s="49">
        <f>'Table 17'!E20/'Table 13'!E28</f>
        <v>45572.64727272727</v>
      </c>
      <c r="E20" s="43">
        <f>'Table 17'!G20/'Table 13'!G28</f>
        <v>50063.889374999999</v>
      </c>
      <c r="F20" s="44">
        <f>'Table 17'!I20/'Table 13'!I28</f>
        <v>87814.693333333344</v>
      </c>
      <c r="G20" s="43">
        <f>'Table 17'!K20/'Table 13'!K28</f>
        <v>98290.78571428571</v>
      </c>
      <c r="H20" s="44">
        <f>'Table 17'!M20/'Table 13'!M28</f>
        <v>67368.083333333328</v>
      </c>
      <c r="I20" s="43">
        <f>'Table 17'!O20/'Table 13'!O28</f>
        <v>131996.25</v>
      </c>
      <c r="J20" s="64">
        <f>'Table 17'!Q20/'Table 13'!Q28</f>
        <v>60440.107196261677</v>
      </c>
    </row>
    <row r="21" spans="1:11" s="199" customFormat="1" ht="18" customHeight="1" thickTop="1" thickBot="1" x14ac:dyDescent="0.35">
      <c r="A21" s="424"/>
      <c r="B21" s="217"/>
      <c r="C21" s="38"/>
      <c r="D21" s="14"/>
      <c r="E21" s="14"/>
      <c r="F21" s="14"/>
      <c r="G21" s="14"/>
      <c r="H21" s="14"/>
      <c r="I21" s="14"/>
      <c r="J21" s="14"/>
    </row>
    <row r="22" spans="1:11" s="199" customFormat="1" ht="18" customHeight="1" thickTop="1" x14ac:dyDescent="0.3">
      <c r="A22" s="425" t="s">
        <v>14</v>
      </c>
      <c r="B22" s="433" t="s">
        <v>30</v>
      </c>
      <c r="C22" s="50">
        <f>C11</f>
        <v>62296.660740740743</v>
      </c>
      <c r="D22" s="50">
        <f t="shared" ref="D22:E22" si="0">D11</f>
        <v>88891.910476190475</v>
      </c>
      <c r="E22" s="40">
        <f t="shared" si="0"/>
        <v>113018.29</v>
      </c>
      <c r="F22" s="41">
        <f t="shared" ref="F22:G22" si="1">F11</f>
        <v>174011.11212121212</v>
      </c>
      <c r="G22" s="40">
        <f t="shared" si="1"/>
        <v>168640.92307692306</v>
      </c>
      <c r="H22" s="41">
        <f t="shared" ref="H22:I22" si="2">H11</f>
        <v>217094.90476190476</v>
      </c>
      <c r="I22" s="40">
        <f t="shared" si="2"/>
        <v>298707.37037037039</v>
      </c>
      <c r="J22" s="62">
        <f>J11</f>
        <v>148969.17970695972</v>
      </c>
    </row>
    <row r="23" spans="1:11" s="216" customFormat="1" ht="18" customHeight="1" x14ac:dyDescent="0.3">
      <c r="A23" s="434"/>
      <c r="B23" s="423" t="s">
        <v>0</v>
      </c>
      <c r="C23" s="48"/>
      <c r="D23" s="48"/>
      <c r="E23" s="42"/>
      <c r="F23" s="14"/>
      <c r="G23" s="42"/>
      <c r="H23" s="14"/>
      <c r="I23" s="42"/>
      <c r="J23" s="63"/>
    </row>
    <row r="24" spans="1:11" s="199" customFormat="1" ht="18" customHeight="1" x14ac:dyDescent="0.3">
      <c r="A24" s="344" t="s">
        <v>17</v>
      </c>
      <c r="B24" s="367" t="s">
        <v>6</v>
      </c>
      <c r="C24" s="48">
        <f>'Table 17'!C24/'Table 14'!C12</f>
        <v>200932</v>
      </c>
      <c r="D24" s="48">
        <f>'Table 17'!E24/'Table 14'!E12</f>
        <v>219086.2</v>
      </c>
      <c r="E24" s="42">
        <f>'Table 17'!G24/'Table 14'!G12</f>
        <v>297571.57142857142</v>
      </c>
      <c r="F24" s="14">
        <f>'Table 17'!I24/'Table 14'!I12</f>
        <v>249853.93799999999</v>
      </c>
      <c r="G24" s="42">
        <f>'Table 17'!K24/'Table 14'!K12</f>
        <v>298946.8</v>
      </c>
      <c r="H24" s="14">
        <f>'Table 17'!M24/'Table 14'!M12</f>
        <v>378521.7</v>
      </c>
      <c r="I24" s="42">
        <f>'Table 17'!O24/'Table 14'!O12</f>
        <v>356642.8</v>
      </c>
      <c r="J24" s="63">
        <f>'Table 17'!Q24/'Table 14'!Q12</f>
        <v>285415.45343283581</v>
      </c>
    </row>
    <row r="25" spans="1:11" s="199" customFormat="1" ht="18" customHeight="1" x14ac:dyDescent="0.3">
      <c r="A25" s="344" t="s">
        <v>18</v>
      </c>
      <c r="B25" s="367" t="s">
        <v>156</v>
      </c>
      <c r="C25" s="48">
        <v>0</v>
      </c>
      <c r="D25" s="48">
        <f>'Table 17'!E25/'Table 14'!E16</f>
        <v>74530</v>
      </c>
      <c r="E25" s="42">
        <f>'Table 17'!G25/'Table 14'!G16</f>
        <v>80698.666666666672</v>
      </c>
      <c r="F25" s="14">
        <f>'Table 17'!I25/'Table 14'!I16</f>
        <v>0</v>
      </c>
      <c r="G25" s="42">
        <f>'Table 17'!K25/'Table 14'!K16</f>
        <v>64465</v>
      </c>
      <c r="H25" s="14">
        <f>'Table 17'!M25/'Table 14'!M16</f>
        <v>21290</v>
      </c>
      <c r="I25" s="42">
        <v>0</v>
      </c>
      <c r="J25" s="63">
        <f>'Table 17'!Q25/'Table 14'!Q16</f>
        <v>44226.333333333336</v>
      </c>
    </row>
    <row r="26" spans="1:11" s="199" customFormat="1" ht="18" customHeight="1" x14ac:dyDescent="0.3">
      <c r="A26" s="344" t="s">
        <v>19</v>
      </c>
      <c r="B26" s="367" t="s">
        <v>157</v>
      </c>
      <c r="C26" s="48">
        <f>'Table 17'!C26/'Table 14'!C20</f>
        <v>74351.444444444438</v>
      </c>
      <c r="D26" s="48">
        <f>'Table 17'!E26/'Table 14'!E20</f>
        <v>105467.14285714286</v>
      </c>
      <c r="E26" s="42">
        <f>'Table 17'!G26/'Table 14'!G20</f>
        <v>120183.16666666667</v>
      </c>
      <c r="F26" s="14">
        <f>'Table 17'!I26/'Table 14'!I20</f>
        <v>320491</v>
      </c>
      <c r="G26" s="42">
        <f>'Table 17'!K26/'Table 14'!K20</f>
        <v>255848.14285714287</v>
      </c>
      <c r="H26" s="14">
        <f>'Table 17'!M26/'Table 14'!M20</f>
        <v>331182.875</v>
      </c>
      <c r="I26" s="42">
        <f>'Table 17'!O26/'Table 14'!O20</f>
        <v>155609.375</v>
      </c>
      <c r="J26" s="63">
        <f>'Table 17'!Q26/'Table 14'!Q20</f>
        <v>185627.97959183675</v>
      </c>
    </row>
    <row r="27" spans="1:11" s="199" customFormat="1" ht="18" customHeight="1" x14ac:dyDescent="0.3">
      <c r="A27" s="344" t="s">
        <v>40</v>
      </c>
      <c r="B27" s="367" t="s">
        <v>158</v>
      </c>
      <c r="C27" s="48">
        <v>0</v>
      </c>
      <c r="D27" s="48">
        <v>0</v>
      </c>
      <c r="E27" s="42">
        <f>'Table 17'!G27/'Table 14'!G24</f>
        <v>307560</v>
      </c>
      <c r="F27" s="14">
        <f>'Table 17'!I27/'Table 14'!I24</f>
        <v>0</v>
      </c>
      <c r="G27" s="42">
        <f>'Table 17'!K27/'Table 14'!K24</f>
        <v>238560.25</v>
      </c>
      <c r="H27" s="14">
        <f>'Table 17'!M27/'Table 14'!M24</f>
        <v>531520</v>
      </c>
      <c r="I27" s="42">
        <f>'Table 17'!O27/'Table 14'!O24</f>
        <v>730122.5</v>
      </c>
      <c r="J27" s="63">
        <f>'Table 17'!Q27/'Table 14'!Q24</f>
        <v>412632.21428571426</v>
      </c>
    </row>
    <row r="28" spans="1:11" s="199" customFormat="1" ht="18" customHeight="1" x14ac:dyDescent="0.3">
      <c r="A28" s="344" t="s">
        <v>20</v>
      </c>
      <c r="B28" s="367" t="s">
        <v>8</v>
      </c>
      <c r="C28" s="48">
        <f>'Table 17'!C28/'Table 14'!C28</f>
        <v>15539.5</v>
      </c>
      <c r="D28" s="48">
        <f>'Table 17'!E28/'Table 14'!E28</f>
        <v>9987.5</v>
      </c>
      <c r="E28" s="42">
        <f>'Table 17'!G28/'Table 14'!G28</f>
        <v>31580</v>
      </c>
      <c r="F28" s="14">
        <f>'Table 17'!I28/'Table 14'!I28</f>
        <v>32427.5</v>
      </c>
      <c r="G28" s="42">
        <f>'Table 17'!K28/'Table 14'!K28</f>
        <v>22963</v>
      </c>
      <c r="H28" s="14">
        <f>'Table 17'!M28/'Table 14'!M28</f>
        <v>85958.125</v>
      </c>
      <c r="I28" s="42">
        <f>'Table 17'!O28/'Table 14'!O28</f>
        <v>73375</v>
      </c>
      <c r="J28" s="63">
        <f>'Table 17'!Q28/'Table 14'!Q28</f>
        <v>38983.783783783787</v>
      </c>
    </row>
    <row r="29" spans="1:11" s="199" customFormat="1" ht="18" customHeight="1" x14ac:dyDescent="0.3">
      <c r="A29" s="344" t="s">
        <v>21</v>
      </c>
      <c r="B29" s="367" t="s">
        <v>9</v>
      </c>
      <c r="C29" s="48">
        <f>'Table 17'!C29/'Table 14'!C32</f>
        <v>4040</v>
      </c>
      <c r="D29" s="48">
        <f>'Table 17'!E29/'Table 14'!E32</f>
        <v>43010</v>
      </c>
      <c r="E29" s="42">
        <f>'Table 17'!G29/'Table 14'!G32</f>
        <v>46920</v>
      </c>
      <c r="F29" s="14">
        <v>0</v>
      </c>
      <c r="G29" s="42">
        <v>0</v>
      </c>
      <c r="H29" s="14">
        <f>'Table 17'!M29/'Table 14'!M32</f>
        <v>50280</v>
      </c>
      <c r="I29" s="42">
        <f>'Table 17'!O29/'Table 14'!O32</f>
        <v>81445</v>
      </c>
      <c r="J29" s="63">
        <f>'Table 17'!Q29/'Table 14'!Q32</f>
        <v>44599.166666666664</v>
      </c>
    </row>
    <row r="30" spans="1:11" s="199" customFormat="1" ht="18" customHeight="1" x14ac:dyDescent="0.3">
      <c r="A30" s="344" t="s">
        <v>22</v>
      </c>
      <c r="B30" s="367" t="s">
        <v>10</v>
      </c>
      <c r="C30" s="48">
        <f>'Table 17'!C30/'Table 14'!C36</f>
        <v>21920.903333333335</v>
      </c>
      <c r="D30" s="48">
        <f>'Table 17'!E30/'Table 14'!E36</f>
        <v>34044.117894736839</v>
      </c>
      <c r="E30" s="42">
        <f>'Table 17'!G30/'Table 14'!G36</f>
        <v>38216.148666666668</v>
      </c>
      <c r="F30" s="14">
        <f>'Table 17'!I30/'Table 14'!I36</f>
        <v>46479.7</v>
      </c>
      <c r="G30" s="42">
        <f>'Table 17'!K30/'Table 14'!K36</f>
        <v>37258.5</v>
      </c>
      <c r="H30" s="14">
        <f>'Table 17'!M30/'Table 14'!M36</f>
        <v>33205.125</v>
      </c>
      <c r="I30" s="42">
        <v>0</v>
      </c>
      <c r="J30" s="63">
        <f>'Table 17'!Q30/'Table 14'!Q36</f>
        <v>32807.285802469138</v>
      </c>
    </row>
    <row r="31" spans="1:11" s="199" customFormat="1" ht="18" customHeight="1" x14ac:dyDescent="0.3">
      <c r="A31" s="344" t="s">
        <v>163</v>
      </c>
      <c r="B31" s="367" t="s">
        <v>164</v>
      </c>
      <c r="C31" s="48">
        <f>'Table 17'!C31/'Table 14'!C37</f>
        <v>0</v>
      </c>
      <c r="D31" s="48">
        <f>'Table 17'!E31/'Table 14'!E37</f>
        <v>0</v>
      </c>
      <c r="E31" s="42">
        <f>'Table 17'!G31/'Table 14'!G37</f>
        <v>0</v>
      </c>
      <c r="F31" s="14">
        <f>'Table 17'!I31/'Table 14'!I37</f>
        <v>0</v>
      </c>
      <c r="G31" s="42">
        <f>'Table 17'!K31/'Table 14'!K37</f>
        <v>31359.307692307691</v>
      </c>
      <c r="H31" s="14">
        <f>'Table 17'!M31/'Table 14'!M37</f>
        <v>0</v>
      </c>
      <c r="I31" s="42">
        <v>0</v>
      </c>
      <c r="J31" s="63">
        <f>'Table 17'!Q31/'Table 14'!Q37</f>
        <v>4431.20652173913</v>
      </c>
    </row>
    <row r="32" spans="1:11" s="199" customFormat="1" ht="18" customHeight="1" thickBot="1" x14ac:dyDescent="0.35">
      <c r="A32" s="429" t="s">
        <v>160</v>
      </c>
      <c r="B32" s="375" t="s">
        <v>161</v>
      </c>
      <c r="C32" s="48">
        <v>0</v>
      </c>
      <c r="D32" s="49">
        <v>0</v>
      </c>
      <c r="E32" s="49">
        <v>0</v>
      </c>
      <c r="F32" s="49">
        <f>'Table 17'!I32/'Table 14'!I44</f>
        <v>342535.32</v>
      </c>
      <c r="G32" s="43">
        <v>0</v>
      </c>
      <c r="H32" s="44">
        <v>0</v>
      </c>
      <c r="I32" s="43">
        <v>0</v>
      </c>
      <c r="J32" s="44">
        <f>'Table 17'!Q32/'Table 14'!Q44</f>
        <v>342535.32</v>
      </c>
      <c r="K32" s="183"/>
    </row>
    <row r="33" spans="1:10" s="199" customFormat="1" ht="18" customHeight="1" thickTop="1" thickBot="1" x14ac:dyDescent="0.35">
      <c r="A33" s="424"/>
      <c r="B33" s="217"/>
      <c r="C33" s="38"/>
      <c r="D33" s="14"/>
      <c r="E33" s="14"/>
      <c r="F33" s="14"/>
      <c r="G33" s="14"/>
      <c r="H33" s="14"/>
      <c r="I33" s="14"/>
      <c r="J33" s="14"/>
    </row>
    <row r="34" spans="1:10" s="199" customFormat="1" ht="18" customHeight="1" thickTop="1" x14ac:dyDescent="0.3">
      <c r="A34" s="425" t="s">
        <v>15</v>
      </c>
      <c r="B34" s="433" t="s">
        <v>34</v>
      </c>
      <c r="C34" s="50">
        <f>C12</f>
        <v>241812.08333333334</v>
      </c>
      <c r="D34" s="50">
        <f t="shared" ref="D34:E34" si="3">D12</f>
        <v>190731.66666666666</v>
      </c>
      <c r="E34" s="40">
        <f t="shared" si="3"/>
        <v>209121.1875</v>
      </c>
      <c r="F34" s="41">
        <f t="shared" ref="F34:G34" si="4">F12</f>
        <v>238480.72727272726</v>
      </c>
      <c r="G34" s="40">
        <f t="shared" si="4"/>
        <v>216931.05555555556</v>
      </c>
      <c r="H34" s="41">
        <f t="shared" ref="H34:I34" si="5">H12</f>
        <v>208605.61538461538</v>
      </c>
      <c r="I34" s="40">
        <f t="shared" si="5"/>
        <v>233299.5</v>
      </c>
      <c r="J34" s="62">
        <f>J12</f>
        <v>222199.70491803277</v>
      </c>
    </row>
    <row r="35" spans="1:10" s="192" customFormat="1" ht="18" customHeight="1" x14ac:dyDescent="0.3">
      <c r="A35" s="344"/>
      <c r="B35" s="423" t="s">
        <v>0</v>
      </c>
      <c r="C35" s="48"/>
      <c r="D35" s="48"/>
      <c r="E35" s="42"/>
      <c r="F35" s="14"/>
      <c r="G35" s="42"/>
      <c r="H35" s="14"/>
      <c r="I35" s="42"/>
      <c r="J35" s="63"/>
    </row>
    <row r="36" spans="1:10" s="199" customFormat="1" ht="18" customHeight="1" x14ac:dyDescent="0.3">
      <c r="A36" s="344" t="s">
        <v>23</v>
      </c>
      <c r="B36" s="367" t="s">
        <v>6</v>
      </c>
      <c r="C36" s="48">
        <v>0</v>
      </c>
      <c r="D36" s="48">
        <v>0</v>
      </c>
      <c r="E36" s="42">
        <v>0</v>
      </c>
      <c r="F36" s="14">
        <v>0</v>
      </c>
      <c r="G36" s="42">
        <v>0</v>
      </c>
      <c r="H36" s="14">
        <v>0</v>
      </c>
      <c r="I36" s="42">
        <f>'Table 17'!O36/'Table 15'!O12</f>
        <v>374503.5</v>
      </c>
      <c r="J36" s="63">
        <v>0</v>
      </c>
    </row>
    <row r="37" spans="1:10" s="199" customFormat="1" ht="18" customHeight="1" x14ac:dyDescent="0.3">
      <c r="A37" s="344" t="s">
        <v>24</v>
      </c>
      <c r="B37" s="367" t="s">
        <v>31</v>
      </c>
      <c r="C37" s="48">
        <f>'Table 17'!C37/'Table 15'!C16</f>
        <v>292475</v>
      </c>
      <c r="D37" s="48">
        <f>'Table 17'!E37/'Table 15'!E16</f>
        <v>239732.4</v>
      </c>
      <c r="E37" s="42">
        <f>'Table 17'!G37/'Table 15'!G16</f>
        <v>237903.14285714287</v>
      </c>
      <c r="F37" s="14">
        <f>'Table 17'!I37/'Table 15'!I16</f>
        <v>327278.66666666669</v>
      </c>
      <c r="G37" s="42">
        <f>'Table 17'!K37/'Table 15'!K16</f>
        <v>289623.42857142858</v>
      </c>
      <c r="H37" s="14">
        <f>'Table 17'!M37/'Table 15'!M16</f>
        <v>285387.5</v>
      </c>
      <c r="I37" s="42">
        <f>'Table 17'!O37/'Table 15'!O16</f>
        <v>271936.125</v>
      </c>
      <c r="J37" s="63">
        <f>'Table 17'!Q37/'Table 15'!Q16</f>
        <v>272634.81578947371</v>
      </c>
    </row>
    <row r="38" spans="1:10" s="199" customFormat="1" ht="18" customHeight="1" x14ac:dyDescent="0.3">
      <c r="A38" s="344" t="s">
        <v>26</v>
      </c>
      <c r="B38" s="367" t="s">
        <v>8</v>
      </c>
      <c r="C38" s="48">
        <v>0</v>
      </c>
      <c r="D38" s="48">
        <v>0</v>
      </c>
      <c r="E38" s="42">
        <f>'Table 17'!G38/'Table 15'!G20</f>
        <v>347935</v>
      </c>
      <c r="F38" s="14">
        <f>'Table 17'!I38/'Table 15'!I20</f>
        <v>204444.5</v>
      </c>
      <c r="G38" s="42">
        <v>0</v>
      </c>
      <c r="H38" s="14">
        <f>'Table 17'!M38/'Table 15'!M20</f>
        <v>69327</v>
      </c>
      <c r="I38" s="42">
        <f>'Table 17'!O38/'Table 15'!O20</f>
        <v>244473</v>
      </c>
      <c r="J38" s="63">
        <f>'Table 17'!Q38/'Table 15'!Q20</f>
        <v>229298.9</v>
      </c>
    </row>
    <row r="39" spans="1:10" s="199" customFormat="1" ht="18" customHeight="1" x14ac:dyDescent="0.3">
      <c r="A39" s="344" t="s">
        <v>25</v>
      </c>
      <c r="B39" s="367" t="s">
        <v>33</v>
      </c>
      <c r="C39" s="48">
        <f>'Table 17'!C39/'Table 15'!C24</f>
        <v>205568.6</v>
      </c>
      <c r="D39" s="48">
        <f>'Table 17'!E39/'Table 15'!E24</f>
        <v>105330.8</v>
      </c>
      <c r="E39" s="42">
        <f>'Table 17'!G39/'Table 15'!G24</f>
        <v>127924</v>
      </c>
      <c r="F39" s="14">
        <f>'Table 17'!I39/'Table 15'!I24</f>
        <v>142766.66666666666</v>
      </c>
      <c r="G39" s="42">
        <v>0</v>
      </c>
      <c r="H39" s="14">
        <v>0</v>
      </c>
      <c r="I39" s="42">
        <v>0</v>
      </c>
      <c r="J39" s="63">
        <f>'Table 17'!Q39/'Table 15'!Q24</f>
        <v>145689.83333333334</v>
      </c>
    </row>
    <row r="40" spans="1:10" s="199" customFormat="1" ht="18" customHeight="1" x14ac:dyDescent="0.3">
      <c r="A40" s="344" t="s">
        <v>166</v>
      </c>
      <c r="B40" s="367" t="s">
        <v>167</v>
      </c>
      <c r="C40" s="48">
        <v>0</v>
      </c>
      <c r="D40" s="48">
        <v>0</v>
      </c>
      <c r="E40" s="42">
        <v>0</v>
      </c>
      <c r="F40" s="14">
        <v>0</v>
      </c>
      <c r="G40" s="42">
        <f>'Table 17'!K40/'Table 15'!K28</f>
        <v>100524.16666666667</v>
      </c>
      <c r="H40" s="14">
        <f>'Table 17'!M40/'Table 15'!M28</f>
        <v>137816.66666666666</v>
      </c>
      <c r="I40" s="42">
        <f>'Table 17'!O40/'Table 15'!O28</f>
        <v>105502.42857142857</v>
      </c>
      <c r="J40" s="63">
        <f>'Table 17'!Q40/'Table 15'!Q28</f>
        <v>109694.5</v>
      </c>
    </row>
    <row r="41" spans="1:10" s="199" customFormat="1" ht="18" customHeight="1" x14ac:dyDescent="0.3">
      <c r="A41" s="344" t="s">
        <v>27</v>
      </c>
      <c r="B41" s="367" t="s">
        <v>9</v>
      </c>
      <c r="C41" s="48">
        <f>'Table 17'!C41/'Table 15'!C32</f>
        <v>202001</v>
      </c>
      <c r="D41" s="48">
        <f>'Table 17'!E41/'Table 15'!E32</f>
        <v>293874</v>
      </c>
      <c r="E41" s="42">
        <f>'Table 17'!G41/'Table 15'!G32</f>
        <v>232641</v>
      </c>
      <c r="F41" s="14">
        <f>'Table 17'!I41/'Table 15'!I32</f>
        <v>278909.5</v>
      </c>
      <c r="G41" s="42">
        <f>'Table 17'!K41/'Table 15'!K32</f>
        <v>245622</v>
      </c>
      <c r="H41" s="14">
        <f>'Table 17'!M41/'Table 15'!M32</f>
        <v>296292.5</v>
      </c>
      <c r="I41" s="42">
        <f>'Table 17'!O41/'Table 15'!O32</f>
        <v>244199.5</v>
      </c>
      <c r="J41" s="63">
        <f>'Table 17'!Q41/'Table 15'!Q32</f>
        <v>250442.21052631579</v>
      </c>
    </row>
    <row r="42" spans="1:10" s="199" customFormat="1" ht="18" customHeight="1" x14ac:dyDescent="0.3">
      <c r="A42" s="373" t="s">
        <v>28</v>
      </c>
      <c r="B42" s="367" t="s">
        <v>10</v>
      </c>
      <c r="C42" s="48">
        <f>'Table 17'!C42/'Table 15'!C36</f>
        <v>300000</v>
      </c>
      <c r="D42" s="42">
        <f>'Table 17'!E42/'Table 15'!E36</f>
        <v>269590</v>
      </c>
      <c r="E42" s="42">
        <v>0</v>
      </c>
      <c r="F42" s="42">
        <f>'Table 17'!I42/'Table 15'!I36</f>
        <v>246444</v>
      </c>
      <c r="G42" s="42">
        <f>'Table 17'!K42/'Table 15'!K36</f>
        <v>261002</v>
      </c>
      <c r="H42" s="14">
        <f>'Table 17'!M42/'Table 15'!M36</f>
        <v>164987</v>
      </c>
      <c r="I42" s="42">
        <f>'Table 17'!O42/'Table 15'!O36</f>
        <v>237619.5</v>
      </c>
      <c r="J42" s="42">
        <f>'Table 17'!Q42/'Table 15'!Q36</f>
        <v>233085</v>
      </c>
    </row>
    <row r="43" spans="1:10" s="199" customFormat="1" ht="18" customHeight="1" x14ac:dyDescent="0.3">
      <c r="A43" s="344" t="s">
        <v>174</v>
      </c>
      <c r="B43" s="367" t="s">
        <v>184</v>
      </c>
      <c r="C43" s="42">
        <v>0</v>
      </c>
      <c r="D43" s="42">
        <v>0</v>
      </c>
      <c r="E43" s="42">
        <v>0</v>
      </c>
      <c r="F43" s="42">
        <v>0</v>
      </c>
      <c r="G43" s="48">
        <v>0</v>
      </c>
      <c r="H43" s="42">
        <v>0</v>
      </c>
      <c r="I43" s="42">
        <v>0</v>
      </c>
      <c r="J43" s="42">
        <f>I43</f>
        <v>0</v>
      </c>
    </row>
    <row r="44" spans="1:10" s="199" customFormat="1" ht="18" customHeight="1" x14ac:dyDescent="0.3">
      <c r="A44" s="344" t="s">
        <v>175</v>
      </c>
      <c r="B44" s="367" t="s">
        <v>177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2">
        <v>0</v>
      </c>
      <c r="J44" s="42">
        <f t="shared" ref="J44:J48" si="6">I44</f>
        <v>0</v>
      </c>
    </row>
    <row r="45" spans="1:10" ht="18" customHeight="1" x14ac:dyDescent="0.3">
      <c r="A45" s="344" t="s">
        <v>176</v>
      </c>
      <c r="B45" s="367" t="s">
        <v>178</v>
      </c>
      <c r="C45" s="48">
        <v>0</v>
      </c>
      <c r="D45" s="48">
        <v>0</v>
      </c>
      <c r="E45" s="42">
        <v>0</v>
      </c>
      <c r="F45" s="63">
        <v>0</v>
      </c>
      <c r="G45" s="14">
        <v>0</v>
      </c>
      <c r="H45" s="48">
        <v>0</v>
      </c>
      <c r="I45" s="42">
        <f>'Table 17'!O45/'Table 15'!O53</f>
        <v>267723.75</v>
      </c>
      <c r="J45" s="42">
        <f t="shared" si="6"/>
        <v>267723.75</v>
      </c>
    </row>
    <row r="46" spans="1:10" ht="18" customHeight="1" x14ac:dyDescent="0.3">
      <c r="A46" s="344" t="s">
        <v>180</v>
      </c>
      <c r="B46" s="367" t="s">
        <v>179</v>
      </c>
      <c r="C46" s="48">
        <v>0</v>
      </c>
      <c r="D46" s="48">
        <v>0</v>
      </c>
      <c r="E46" s="48">
        <v>0</v>
      </c>
      <c r="F46" s="42">
        <v>0</v>
      </c>
      <c r="G46" s="48">
        <v>0</v>
      </c>
      <c r="H46" s="48">
        <v>0</v>
      </c>
      <c r="I46" s="42">
        <f>'Table 17'!O46/'Table 15'!O62</f>
        <v>213444</v>
      </c>
      <c r="J46" s="42">
        <f t="shared" si="6"/>
        <v>213444</v>
      </c>
    </row>
    <row r="47" spans="1:10" ht="18" customHeight="1" x14ac:dyDescent="0.3">
      <c r="A47" s="344" t="s">
        <v>181</v>
      </c>
      <c r="B47" s="367" t="s">
        <v>182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2">
        <f>'Table 17'!O47/'Table 15'!O66</f>
        <v>244477.5</v>
      </c>
      <c r="J47" s="42">
        <f t="shared" si="6"/>
        <v>244477.5</v>
      </c>
    </row>
    <row r="48" spans="1:10" ht="18" customHeight="1" thickBot="1" x14ac:dyDescent="0.35">
      <c r="A48" s="374" t="s">
        <v>188</v>
      </c>
      <c r="B48" s="375" t="s">
        <v>183</v>
      </c>
      <c r="C48" s="48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3">
        <v>0</v>
      </c>
      <c r="J48" s="43">
        <f t="shared" si="6"/>
        <v>0</v>
      </c>
    </row>
    <row r="49" spans="1:10" ht="18" customHeight="1" thickTop="1" thickBot="1" x14ac:dyDescent="0.35">
      <c r="A49" s="424"/>
      <c r="B49" s="217"/>
      <c r="C49" s="38"/>
      <c r="D49" s="14"/>
      <c r="E49" s="14"/>
      <c r="F49" s="14"/>
      <c r="G49" s="14"/>
      <c r="H49" s="14"/>
      <c r="I49" s="14"/>
      <c r="J49" s="14"/>
    </row>
    <row r="50" spans="1:10" ht="18" customHeight="1" thickTop="1" thickBot="1" x14ac:dyDescent="0.35">
      <c r="A50" s="197" t="s">
        <v>29</v>
      </c>
      <c r="B50" s="198" t="s">
        <v>35</v>
      </c>
      <c r="C50" s="47">
        <f>C13</f>
        <v>35560</v>
      </c>
      <c r="D50" s="47">
        <f t="shared" ref="D50:E50" si="7">D13</f>
        <v>43085</v>
      </c>
      <c r="E50" s="39">
        <f t="shared" si="7"/>
        <v>0</v>
      </c>
      <c r="F50" s="38">
        <f t="shared" ref="F50:G50" si="8">F13</f>
        <v>0</v>
      </c>
      <c r="G50" s="39">
        <f t="shared" si="8"/>
        <v>36360</v>
      </c>
      <c r="H50" s="38">
        <f t="shared" ref="H50:I50" si="9">H13</f>
        <v>47815</v>
      </c>
      <c r="I50" s="39">
        <f t="shared" si="9"/>
        <v>21010</v>
      </c>
      <c r="J50" s="65">
        <f>J13</f>
        <v>37496.428571428572</v>
      </c>
    </row>
    <row r="51" spans="1:10" ht="18" customHeight="1" thickTop="1" x14ac:dyDescent="0.3">
      <c r="A51" s="448"/>
      <c r="B51" s="37"/>
      <c r="E51" s="37"/>
      <c r="F51" s="37"/>
      <c r="G51" s="37"/>
      <c r="H51" s="37"/>
      <c r="I51" s="37"/>
      <c r="J51" s="37"/>
    </row>
  </sheetData>
  <mergeCells count="2">
    <mergeCell ref="A5:A7"/>
    <mergeCell ref="B5:B7"/>
  </mergeCells>
  <pageMargins left="0.70866141732283472" right="0.70866141732283472" top="0.74803149606299213" bottom="0.74803149606299213" header="0.31496062992125984" footer="0.31496062992125984"/>
  <pageSetup paperSize="8" scale="95" orientation="landscape" horizontalDpi="300" verticalDpi="300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2"/>
  <sheetViews>
    <sheetView zoomScale="90" zoomScaleNormal="90" workbookViewId="0">
      <pane xSplit="2" ySplit="7" topLeftCell="C24" activePane="bottomRight" state="frozen"/>
      <selection pane="topRight" activeCell="C1" sqref="C1"/>
      <selection pane="bottomLeft" activeCell="A8" sqref="A8"/>
      <selection pane="bottomRight" activeCell="J14" sqref="J14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20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20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20" s="3" customFormat="1" ht="18" customHeight="1" x14ac:dyDescent="0.3">
      <c r="A3" s="2" t="s">
        <v>155</v>
      </c>
      <c r="B3" s="2" t="s">
        <v>59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20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0" s="28" customFormat="1" ht="18" customHeight="1" thickTop="1" x14ac:dyDescent="0.3">
      <c r="A5" s="388" t="s">
        <v>106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  <c r="S5" s="12"/>
      <c r="T5" s="12"/>
    </row>
    <row r="6" spans="1:20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  <c r="S6" s="12"/>
      <c r="T6" s="12"/>
    </row>
    <row r="7" spans="1:20" s="28" customFormat="1" ht="18" customHeight="1" thickBot="1" x14ac:dyDescent="0.35">
      <c r="A7" s="390"/>
      <c r="B7" s="105"/>
      <c r="C7" s="319" t="s">
        <v>2</v>
      </c>
      <c r="D7" s="320" t="s">
        <v>3</v>
      </c>
      <c r="E7" s="319" t="s">
        <v>2</v>
      </c>
      <c r="F7" s="320" t="s">
        <v>3</v>
      </c>
      <c r="G7" s="319" t="s">
        <v>2</v>
      </c>
      <c r="H7" s="319" t="s">
        <v>3</v>
      </c>
      <c r="I7" s="108" t="s">
        <v>2</v>
      </c>
      <c r="J7" s="109" t="s">
        <v>3</v>
      </c>
      <c r="K7" s="319" t="s">
        <v>2</v>
      </c>
      <c r="L7" s="319" t="s">
        <v>3</v>
      </c>
      <c r="M7" s="108" t="s">
        <v>2</v>
      </c>
      <c r="N7" s="109" t="s">
        <v>3</v>
      </c>
      <c r="O7" s="319" t="s">
        <v>2</v>
      </c>
      <c r="P7" s="319" t="s">
        <v>3</v>
      </c>
      <c r="Q7" s="321" t="s">
        <v>2</v>
      </c>
      <c r="R7" s="320" t="s">
        <v>3</v>
      </c>
      <c r="S7" s="12"/>
      <c r="T7" s="12"/>
    </row>
    <row r="8" spans="1:20" s="182" customFormat="1" ht="18" customHeight="1" thickTop="1" x14ac:dyDescent="0.2">
      <c r="A8" s="391" t="s">
        <v>49</v>
      </c>
      <c r="B8" s="177" t="s">
        <v>50</v>
      </c>
      <c r="C8" s="171">
        <v>975</v>
      </c>
      <c r="D8" s="119">
        <f>100/C10*C8</f>
        <v>50.491973070947694</v>
      </c>
      <c r="E8" s="175">
        <v>935</v>
      </c>
      <c r="F8" s="70">
        <f>100/E10*E8</f>
        <v>49.314345991561183</v>
      </c>
      <c r="G8" s="171">
        <v>1001</v>
      </c>
      <c r="H8" s="119">
        <f>100/G10*G8</f>
        <v>49.286065977351058</v>
      </c>
      <c r="I8" s="175">
        <v>916</v>
      </c>
      <c r="J8" s="70">
        <f>100/I10*I8</f>
        <v>44.770283479960895</v>
      </c>
      <c r="K8" s="171">
        <f>SUM(K12,K16,K20,K24,K28)</f>
        <v>982</v>
      </c>
      <c r="L8" s="119">
        <f>100/K10*K8</f>
        <v>49.29718875502008</v>
      </c>
      <c r="M8" s="175">
        <f>SUM(M12,M16,M20,M24,M28,)</f>
        <v>1093</v>
      </c>
      <c r="N8" s="70">
        <f>100/M10*M8</f>
        <v>58.511777301927197</v>
      </c>
      <c r="O8" s="174">
        <f>SUM(O12,O16,O20,O24,O28,)</f>
        <v>1031</v>
      </c>
      <c r="P8" s="70">
        <f>100/O10*O8</f>
        <v>51.447105788423151</v>
      </c>
      <c r="Q8" s="120">
        <f t="shared" ref="Q8:Q10" si="0">SUM(C8,E8,G8,I8,K8,M8,O8)</f>
        <v>6933</v>
      </c>
      <c r="R8" s="70">
        <f>100/Q10*Q8</f>
        <v>50.355897733875658</v>
      </c>
      <c r="S8" s="334"/>
      <c r="T8" s="199"/>
    </row>
    <row r="9" spans="1:20" s="182" customFormat="1" ht="18" customHeight="1" x14ac:dyDescent="0.2">
      <c r="A9" s="392"/>
      <c r="B9" s="179" t="s">
        <v>168</v>
      </c>
      <c r="C9" s="78">
        <f>SUM(C10)-C8</f>
        <v>956</v>
      </c>
      <c r="D9" s="76">
        <f>100/C10*C9</f>
        <v>49.508026929052306</v>
      </c>
      <c r="E9" s="78">
        <f>SUM(E10)-E8</f>
        <v>961</v>
      </c>
      <c r="F9" s="76">
        <f>100/E10*E9</f>
        <v>50.685654008438817</v>
      </c>
      <c r="G9" s="78">
        <f>SUM(G10)-G8</f>
        <v>1030</v>
      </c>
      <c r="H9" s="76">
        <f>100/G10*G9</f>
        <v>50.713934022648942</v>
      </c>
      <c r="I9" s="78">
        <f>SUM(I10)-I8</f>
        <v>1130</v>
      </c>
      <c r="J9" s="76">
        <f>100/I10*I9</f>
        <v>55.229716520039098</v>
      </c>
      <c r="K9" s="78">
        <f>SUM(K10)-K8</f>
        <v>1010</v>
      </c>
      <c r="L9" s="76">
        <f>100/K10*K9</f>
        <v>50.70281124497992</v>
      </c>
      <c r="M9" s="78">
        <f>SUM(M10)-M8</f>
        <v>775</v>
      </c>
      <c r="N9" s="76">
        <f>100/M10*M9</f>
        <v>41.488222698072803</v>
      </c>
      <c r="O9" s="90">
        <f>SUM(O10)-O8</f>
        <v>973</v>
      </c>
      <c r="P9" s="76">
        <f>100/O10*O9</f>
        <v>48.552894211576849</v>
      </c>
      <c r="Q9" s="78">
        <f t="shared" ref="Q9" si="1">SUM(C9,E9,G9,I9,K9,M9,O9)</f>
        <v>6835</v>
      </c>
      <c r="R9" s="76">
        <f>100/Q10*Q9</f>
        <v>49.644102266124349</v>
      </c>
      <c r="S9" s="199"/>
      <c r="T9" s="199"/>
    </row>
    <row r="10" spans="1:20" s="182" customFormat="1" ht="18" customHeight="1" thickBot="1" x14ac:dyDescent="0.25">
      <c r="A10" s="393"/>
      <c r="B10" s="181" t="s">
        <v>1</v>
      </c>
      <c r="C10" s="82">
        <v>1931</v>
      </c>
      <c r="D10" s="84">
        <f>100/C10*C10</f>
        <v>100</v>
      </c>
      <c r="E10" s="82">
        <v>1896</v>
      </c>
      <c r="F10" s="84">
        <f>100/E10*E10</f>
        <v>100</v>
      </c>
      <c r="G10" s="82">
        <v>2031</v>
      </c>
      <c r="H10" s="84">
        <f>100/G10*G10</f>
        <v>100</v>
      </c>
      <c r="I10" s="82">
        <v>2046</v>
      </c>
      <c r="J10" s="234">
        <f>100/I10*I10</f>
        <v>100</v>
      </c>
      <c r="K10" s="82">
        <f>SUM(K14,K18,K22,K26,K30)</f>
        <v>1992</v>
      </c>
      <c r="L10" s="85">
        <f>100/K10*K10</f>
        <v>100</v>
      </c>
      <c r="M10" s="82">
        <f>SUM(M14+M18+M22+M26+M30)</f>
        <v>1868</v>
      </c>
      <c r="N10" s="234">
        <f>100/M10*M10</f>
        <v>100</v>
      </c>
      <c r="O10" s="93">
        <f>SUM(O14+O18+O22+O26+O30)</f>
        <v>2004</v>
      </c>
      <c r="P10" s="234">
        <f>100/O10*O10</f>
        <v>100</v>
      </c>
      <c r="Q10" s="82">
        <f t="shared" si="0"/>
        <v>13768</v>
      </c>
      <c r="R10" s="85">
        <f>100/Q10*Q10</f>
        <v>100</v>
      </c>
      <c r="S10" s="199"/>
      <c r="T10" s="199"/>
    </row>
    <row r="11" spans="1:20" s="182" customFormat="1" ht="18" customHeight="1" thickTop="1" thickBot="1" x14ac:dyDescent="0.35">
      <c r="A11" s="322"/>
      <c r="B11" s="199"/>
      <c r="C11" s="129"/>
      <c r="D11" s="131"/>
      <c r="E11" s="129"/>
      <c r="F11" s="129"/>
      <c r="G11" s="129"/>
      <c r="H11" s="323"/>
      <c r="I11" s="129"/>
      <c r="J11" s="323"/>
      <c r="K11" s="129"/>
      <c r="L11" s="323"/>
      <c r="M11" s="129"/>
      <c r="N11" s="323"/>
      <c r="O11" s="127"/>
      <c r="P11" s="323"/>
      <c r="Q11" s="129"/>
      <c r="R11" s="323"/>
      <c r="S11" s="199"/>
      <c r="T11" s="199"/>
    </row>
    <row r="12" spans="1:20" s="186" customFormat="1" ht="18" customHeight="1" thickTop="1" x14ac:dyDescent="0.2">
      <c r="A12" s="391" t="s">
        <v>54</v>
      </c>
      <c r="B12" s="177" t="s">
        <v>50</v>
      </c>
      <c r="C12" s="171">
        <v>171</v>
      </c>
      <c r="D12" s="119">
        <f>100/C14*C12</f>
        <v>78.801843317972356</v>
      </c>
      <c r="E12" s="175">
        <v>226</v>
      </c>
      <c r="F12" s="70">
        <f>100/E14*E12</f>
        <v>69.538461538461547</v>
      </c>
      <c r="G12" s="171">
        <v>245</v>
      </c>
      <c r="H12" s="119">
        <f>100/G14*G12</f>
        <v>78.274760383386578</v>
      </c>
      <c r="I12" s="175">
        <v>235</v>
      </c>
      <c r="J12" s="70">
        <f>100/I14*I12</f>
        <v>83.038869257950537</v>
      </c>
      <c r="K12" s="120">
        <v>239</v>
      </c>
      <c r="L12" s="70">
        <f>100/K14*K12</f>
        <v>87.226277372262771</v>
      </c>
      <c r="M12" s="120">
        <f>SUM('Table 2'!M12,'Table 2'!M16,'Table 3'!M12)</f>
        <v>324</v>
      </c>
      <c r="N12" s="70">
        <f>100/M14*M12</f>
        <v>93.641618497109832</v>
      </c>
      <c r="O12" s="174">
        <f>SUM('Table 2'!O12,'Table 2'!O16,'Table 3'!O12,'Table 3'!O45)</f>
        <v>243</v>
      </c>
      <c r="P12" s="237">
        <f>100/O14*O12</f>
        <v>84.375</v>
      </c>
      <c r="Q12" s="335">
        <f t="shared" ref="Q12" si="2">SUM(C12,E12,G12,I12,K12,M12,O12)</f>
        <v>1683</v>
      </c>
      <c r="R12" s="237">
        <f>100/Q14*Q12</f>
        <v>82.258064516129025</v>
      </c>
      <c r="S12" s="334"/>
      <c r="T12" s="324"/>
    </row>
    <row r="13" spans="1:20" s="186" customFormat="1" ht="18" customHeight="1" x14ac:dyDescent="0.2">
      <c r="A13" s="392"/>
      <c r="B13" s="179" t="s">
        <v>169</v>
      </c>
      <c r="C13" s="78">
        <f>SUM(C14-C12)</f>
        <v>46</v>
      </c>
      <c r="D13" s="76">
        <f>100/C14*C13</f>
        <v>21.198156682027651</v>
      </c>
      <c r="E13" s="78">
        <f>SUM(E14-E12)</f>
        <v>99</v>
      </c>
      <c r="F13" s="76">
        <f>100/E14*E13</f>
        <v>30.461538461538463</v>
      </c>
      <c r="G13" s="78">
        <f>SUM(G14-G12)</f>
        <v>68</v>
      </c>
      <c r="H13" s="76">
        <f>100/G14*G13</f>
        <v>21.725239616613418</v>
      </c>
      <c r="I13" s="78">
        <f>SUM(I14-I12)</f>
        <v>48</v>
      </c>
      <c r="J13" s="76">
        <f>100/I14*I13</f>
        <v>16.96113074204947</v>
      </c>
      <c r="K13" s="78">
        <f>SUM(K14-K12)</f>
        <v>35</v>
      </c>
      <c r="L13" s="76">
        <f>100/K14*K13</f>
        <v>12.773722627737227</v>
      </c>
      <c r="M13" s="78">
        <f>SUM(M14-M12)</f>
        <v>22</v>
      </c>
      <c r="N13" s="76">
        <f>100/M14*M13</f>
        <v>6.3583815028901736</v>
      </c>
      <c r="O13" s="90">
        <f>SUM(O14-O12)</f>
        <v>45</v>
      </c>
      <c r="P13" s="238">
        <f>100/O14*O13</f>
        <v>15.625</v>
      </c>
      <c r="Q13" s="90">
        <f>SUM(Q14-Q12)</f>
        <v>363</v>
      </c>
      <c r="R13" s="238">
        <f>100/Q14*Q13</f>
        <v>17.741935483870968</v>
      </c>
      <c r="S13" s="324"/>
      <c r="T13" s="324"/>
    </row>
    <row r="14" spans="1:20" s="186" customFormat="1" ht="18" customHeight="1" thickBot="1" x14ac:dyDescent="0.25">
      <c r="A14" s="393"/>
      <c r="B14" s="181" t="s">
        <v>1</v>
      </c>
      <c r="C14" s="82">
        <v>217</v>
      </c>
      <c r="D14" s="84">
        <f>100/C14*C14</f>
        <v>100</v>
      </c>
      <c r="E14" s="82">
        <v>325</v>
      </c>
      <c r="F14" s="84">
        <f>100/E14*E14</f>
        <v>100</v>
      </c>
      <c r="G14" s="82">
        <v>313</v>
      </c>
      <c r="H14" s="84">
        <f>100/G14*G14</f>
        <v>100</v>
      </c>
      <c r="I14" s="82">
        <v>283</v>
      </c>
      <c r="J14" s="234">
        <f>100/I14*I14</f>
        <v>100</v>
      </c>
      <c r="K14" s="82">
        <v>274</v>
      </c>
      <c r="L14" s="85">
        <f>100/K14*K14</f>
        <v>100</v>
      </c>
      <c r="M14" s="82">
        <v>346</v>
      </c>
      <c r="N14" s="85">
        <f>100/M14*M14</f>
        <v>100.00000000000001</v>
      </c>
      <c r="O14" s="93">
        <f>SUM('Table 2'!O14+'Table 2'!O18+'Table 3'!O14,'Table 3'!O47)</f>
        <v>288</v>
      </c>
      <c r="P14" s="236">
        <f>100/O14*O14</f>
        <v>100</v>
      </c>
      <c r="Q14" s="93">
        <f t="shared" ref="Q14" si="3">SUM(C14,E14,G14,I14,K14,M14,O14)</f>
        <v>2046</v>
      </c>
      <c r="R14" s="336">
        <f>100/Q14*Q14</f>
        <v>100</v>
      </c>
      <c r="S14" s="324"/>
      <c r="T14" s="324"/>
    </row>
    <row r="15" spans="1:20" s="186" customFormat="1" ht="18" customHeight="1" thickTop="1" thickBot="1" x14ac:dyDescent="0.25">
      <c r="A15" s="325"/>
      <c r="B15" s="324"/>
      <c r="C15" s="172"/>
      <c r="D15" s="74"/>
      <c r="E15" s="172"/>
      <c r="F15" s="79"/>
      <c r="G15" s="326"/>
      <c r="H15" s="79"/>
      <c r="I15" s="172"/>
      <c r="J15" s="79"/>
      <c r="K15" s="172"/>
      <c r="L15" s="79"/>
      <c r="M15" s="172"/>
      <c r="N15" s="79"/>
      <c r="O15" s="176"/>
      <c r="P15" s="102"/>
      <c r="Q15" s="172"/>
      <c r="R15" s="79"/>
      <c r="S15" s="324"/>
      <c r="T15" s="324"/>
    </row>
    <row r="16" spans="1:20" s="186" customFormat="1" ht="18" customHeight="1" thickTop="1" x14ac:dyDescent="0.2">
      <c r="A16" s="391" t="s">
        <v>55</v>
      </c>
      <c r="B16" s="177" t="s">
        <v>50</v>
      </c>
      <c r="C16" s="171">
        <v>151</v>
      </c>
      <c r="D16" s="119">
        <f>100/C18*C16</f>
        <v>42.296918767507002</v>
      </c>
      <c r="E16" s="175">
        <v>170</v>
      </c>
      <c r="F16" s="70">
        <f>100/E18*E16</f>
        <v>55.374592833876221</v>
      </c>
      <c r="G16" s="171">
        <v>151</v>
      </c>
      <c r="H16" s="119">
        <f>100/G18*G16</f>
        <v>48.242811501597444</v>
      </c>
      <c r="I16" s="175">
        <v>127</v>
      </c>
      <c r="J16" s="70">
        <f>100/I18*I16</f>
        <v>46.520146520146518</v>
      </c>
      <c r="K16" s="171">
        <v>145</v>
      </c>
      <c r="L16" s="119">
        <f>100/K18*K16</f>
        <v>57.768924302788839</v>
      </c>
      <c r="M16" s="175">
        <f>SUM('Table 2'!M20,'Table 2'!M24,'Table 3'!M16)</f>
        <v>167</v>
      </c>
      <c r="N16" s="70">
        <f>100/M18*M16</f>
        <v>73.245614035087712</v>
      </c>
      <c r="O16" s="174">
        <f>SUM('Table 2'!O20,'Table 2'!O24,'Table 3'!O16,'Table 3'!O53)</f>
        <v>190</v>
      </c>
      <c r="P16" s="237">
        <f>100/O18*O16</f>
        <v>67.615658362989322</v>
      </c>
      <c r="Q16" s="335">
        <f t="shared" ref="Q16" si="4">SUM(C16,E16,G16,I16,K16,M16,O16)</f>
        <v>1101</v>
      </c>
      <c r="R16" s="237">
        <f>100/Q18*Q16</f>
        <v>54.776119402985074</v>
      </c>
      <c r="S16" s="334"/>
      <c r="T16" s="324"/>
    </row>
    <row r="17" spans="1:20" s="186" customFormat="1" ht="18" customHeight="1" x14ac:dyDescent="0.2">
      <c r="A17" s="392"/>
      <c r="B17" s="179" t="s">
        <v>170</v>
      </c>
      <c r="C17" s="78">
        <f>SUM(C18-C16)</f>
        <v>206</v>
      </c>
      <c r="D17" s="76">
        <f>100/C18*C17</f>
        <v>57.703081232492998</v>
      </c>
      <c r="E17" s="78">
        <f>SUM(E18-E16)</f>
        <v>137</v>
      </c>
      <c r="F17" s="76">
        <f>100/E18*E17</f>
        <v>44.625407166123779</v>
      </c>
      <c r="G17" s="78">
        <f>SUM(G18-G16)</f>
        <v>162</v>
      </c>
      <c r="H17" s="76">
        <f>100/G18*G17</f>
        <v>51.757188498402556</v>
      </c>
      <c r="I17" s="78">
        <f>SUM(I18-I16)</f>
        <v>146</v>
      </c>
      <c r="J17" s="76">
        <f>100/I18*I17</f>
        <v>53.479853479853475</v>
      </c>
      <c r="K17" s="78">
        <f>SUM(K18-K16)</f>
        <v>106</v>
      </c>
      <c r="L17" s="76">
        <f>100/K18*K17</f>
        <v>42.231075697211153</v>
      </c>
      <c r="M17" s="78">
        <f>SUM(M18-M16)</f>
        <v>61</v>
      </c>
      <c r="N17" s="76">
        <f>100/M18*M17</f>
        <v>26.754385964912281</v>
      </c>
      <c r="O17" s="90">
        <f>SUM(O18-O16)</f>
        <v>91</v>
      </c>
      <c r="P17" s="238">
        <f>100/O18*O17</f>
        <v>32.384341637010678</v>
      </c>
      <c r="Q17" s="90">
        <f>SUM(Q18-Q16)</f>
        <v>909</v>
      </c>
      <c r="R17" s="238">
        <f>100/Q18*Q17</f>
        <v>45.223880597014926</v>
      </c>
      <c r="S17" s="324"/>
      <c r="T17" s="324"/>
    </row>
    <row r="18" spans="1:20" s="186" customFormat="1" ht="18" customHeight="1" thickBot="1" x14ac:dyDescent="0.25">
      <c r="A18" s="393"/>
      <c r="B18" s="181" t="s">
        <v>1</v>
      </c>
      <c r="C18" s="82">
        <v>357</v>
      </c>
      <c r="D18" s="84">
        <f>100/C18*C18</f>
        <v>100</v>
      </c>
      <c r="E18" s="82">
        <v>307</v>
      </c>
      <c r="F18" s="84">
        <f>100/E18*E18</f>
        <v>100</v>
      </c>
      <c r="G18" s="82">
        <v>313</v>
      </c>
      <c r="H18" s="84">
        <f>100/G18*G18</f>
        <v>100</v>
      </c>
      <c r="I18" s="82">
        <v>273</v>
      </c>
      <c r="J18" s="234">
        <f>100/I18*I18</f>
        <v>100</v>
      </c>
      <c r="K18" s="82">
        <v>251</v>
      </c>
      <c r="L18" s="85">
        <f>100/K18*K18</f>
        <v>100</v>
      </c>
      <c r="M18" s="82">
        <v>228</v>
      </c>
      <c r="N18" s="234">
        <f>100/M18*M18</f>
        <v>100</v>
      </c>
      <c r="O18" s="93">
        <f>SUM('Table 2'!O22+'Table 3'!O18+'Table 2'!O26,'Table 3'!O55)</f>
        <v>281</v>
      </c>
      <c r="P18" s="236">
        <f>100/O18*O18</f>
        <v>100</v>
      </c>
      <c r="Q18" s="93">
        <f t="shared" ref="Q18" si="5">SUM(C18,E18,G18,I18,K18,M18,O18)</f>
        <v>2010</v>
      </c>
      <c r="R18" s="336">
        <f>100/Q18*Q18</f>
        <v>100</v>
      </c>
      <c r="S18" s="324"/>
      <c r="T18" s="324"/>
    </row>
    <row r="19" spans="1:20" s="186" customFormat="1" ht="18" customHeight="1" thickTop="1" thickBot="1" x14ac:dyDescent="0.25">
      <c r="A19" s="325"/>
      <c r="B19" s="324"/>
      <c r="C19" s="172"/>
      <c r="D19" s="74"/>
      <c r="E19" s="172"/>
      <c r="F19" s="172"/>
      <c r="G19" s="172"/>
      <c r="H19" s="79"/>
      <c r="I19" s="172"/>
      <c r="J19" s="79"/>
      <c r="K19" s="172"/>
      <c r="L19" s="79"/>
      <c r="M19" s="172"/>
      <c r="N19" s="79"/>
      <c r="O19" s="176"/>
      <c r="P19" s="102"/>
      <c r="Q19" s="172"/>
      <c r="R19" s="79"/>
      <c r="S19" s="324"/>
      <c r="T19" s="324"/>
    </row>
    <row r="20" spans="1:20" s="186" customFormat="1" ht="18" customHeight="1" thickTop="1" x14ac:dyDescent="0.2">
      <c r="A20" s="391" t="s">
        <v>56</v>
      </c>
      <c r="B20" s="177" t="s">
        <v>50</v>
      </c>
      <c r="C20" s="171">
        <v>369</v>
      </c>
      <c r="D20" s="119">
        <f>100/C22*C20</f>
        <v>54.34462444771723</v>
      </c>
      <c r="E20" s="175">
        <v>261</v>
      </c>
      <c r="F20" s="70">
        <f>100/E22*E20</f>
        <v>54.94736842105263</v>
      </c>
      <c r="G20" s="171">
        <v>296</v>
      </c>
      <c r="H20" s="119">
        <f>100/G22*G20</f>
        <v>64.912280701754383</v>
      </c>
      <c r="I20" s="175">
        <v>301</v>
      </c>
      <c r="J20" s="70">
        <f>100/I22*I20</f>
        <v>65.01079913606911</v>
      </c>
      <c r="K20" s="171">
        <v>351</v>
      </c>
      <c r="L20" s="119">
        <f>100/K22*K20</f>
        <v>75.974025974025977</v>
      </c>
      <c r="M20" s="175">
        <f>SUM('Table 2'!M28,'Table 3'!M20,'Table 3'!M24,'Table 3'!M28)</f>
        <v>334</v>
      </c>
      <c r="N20" s="70">
        <f>100/M22*M20</f>
        <v>66.269841269841265</v>
      </c>
      <c r="O20" s="174">
        <f>SUM('Table 2'!O28,'Table 3'!O20,'Table 3'!O24,'Table 3'!O28,'Table 3'!O49,'Table 3'!O62)</f>
        <v>263</v>
      </c>
      <c r="P20" s="237">
        <f>100/O22*O20</f>
        <v>66.414141414141412</v>
      </c>
      <c r="Q20" s="120">
        <f t="shared" ref="Q20" si="6">SUM(C20,E20,G20,I20,K20,M20,O20)</f>
        <v>2175</v>
      </c>
      <c r="R20" s="70">
        <f>100/Q22*Q20</f>
        <v>63.318777292576421</v>
      </c>
      <c r="S20" s="334"/>
      <c r="T20" s="324"/>
    </row>
    <row r="21" spans="1:20" s="186" customFormat="1" ht="18" customHeight="1" x14ac:dyDescent="0.2">
      <c r="A21" s="392"/>
      <c r="B21" s="179" t="s">
        <v>169</v>
      </c>
      <c r="C21" s="78">
        <f>SUM(C22-C20)</f>
        <v>310</v>
      </c>
      <c r="D21" s="76">
        <f>100/C22*C21</f>
        <v>45.65537555228277</v>
      </c>
      <c r="E21" s="78">
        <f>SUM(E22-E20)</f>
        <v>214</v>
      </c>
      <c r="F21" s="76">
        <f>100/E22*E21</f>
        <v>45.052631578947363</v>
      </c>
      <c r="G21" s="78">
        <f>SUM(G22-G20)</f>
        <v>160</v>
      </c>
      <c r="H21" s="76">
        <f>100/G22*G21</f>
        <v>35.087719298245609</v>
      </c>
      <c r="I21" s="78">
        <f>SUM(I22-I20)</f>
        <v>162</v>
      </c>
      <c r="J21" s="76">
        <f>100/I22*I21</f>
        <v>34.989200863930883</v>
      </c>
      <c r="K21" s="78">
        <f>SUM(K22-K20)</f>
        <v>111</v>
      </c>
      <c r="L21" s="76">
        <f>100/K22*K21</f>
        <v>24.025974025974026</v>
      </c>
      <c r="M21" s="78">
        <f>SUM(M22-M20)</f>
        <v>170</v>
      </c>
      <c r="N21" s="76">
        <f>100/M22*M21</f>
        <v>33.730158730158728</v>
      </c>
      <c r="O21" s="90">
        <f>SUM(O22-O20)</f>
        <v>133</v>
      </c>
      <c r="P21" s="238">
        <f>100/O22*O21</f>
        <v>33.585858585858588</v>
      </c>
      <c r="Q21" s="78">
        <f>SUM(Q22-Q20)</f>
        <v>1260</v>
      </c>
      <c r="R21" s="76">
        <f>100/Q22*Q21</f>
        <v>36.681222707423579</v>
      </c>
      <c r="S21" s="324"/>
      <c r="T21" s="324"/>
    </row>
    <row r="22" spans="1:20" s="186" customFormat="1" ht="18" customHeight="1" thickBot="1" x14ac:dyDescent="0.25">
      <c r="A22" s="393"/>
      <c r="B22" s="181" t="s">
        <v>1</v>
      </c>
      <c r="C22" s="82">
        <v>679</v>
      </c>
      <c r="D22" s="84">
        <f>100/C22*C22</f>
        <v>100</v>
      </c>
      <c r="E22" s="82">
        <v>475</v>
      </c>
      <c r="F22" s="84">
        <f>100/E22*E22</f>
        <v>100</v>
      </c>
      <c r="G22" s="82">
        <v>456</v>
      </c>
      <c r="H22" s="84">
        <f>100/G22*G22</f>
        <v>100</v>
      </c>
      <c r="I22" s="82">
        <v>463</v>
      </c>
      <c r="J22" s="234">
        <f>100/I22*I22</f>
        <v>100</v>
      </c>
      <c r="K22" s="82">
        <v>462</v>
      </c>
      <c r="L22" s="85">
        <f>100/K22*K22</f>
        <v>100</v>
      </c>
      <c r="M22" s="82">
        <v>504</v>
      </c>
      <c r="N22" s="234">
        <f>100/M22*M22</f>
        <v>100</v>
      </c>
      <c r="O22" s="93">
        <f>SUM('Table 2'!O30+'Table 3'!O22+'Table 3'!O30,'Table 3'!O51,'Table 3'!O64)</f>
        <v>396</v>
      </c>
      <c r="P22" s="236">
        <f>100/O22*O22</f>
        <v>100</v>
      </c>
      <c r="Q22" s="82">
        <f t="shared" ref="Q22" si="7">SUM(C22,E22,G22,I22,K22,M22,O22)</f>
        <v>3435</v>
      </c>
      <c r="R22" s="85">
        <f>100/Q22*Q22</f>
        <v>100</v>
      </c>
      <c r="S22" s="324"/>
      <c r="T22" s="324"/>
    </row>
    <row r="23" spans="1:20" s="186" customFormat="1" ht="18" customHeight="1" thickTop="1" thickBot="1" x14ac:dyDescent="0.25">
      <c r="A23" s="325"/>
      <c r="B23" s="324"/>
      <c r="C23" s="172"/>
      <c r="D23" s="74"/>
      <c r="E23" s="172"/>
      <c r="F23" s="172"/>
      <c r="G23" s="172"/>
      <c r="H23" s="79"/>
      <c r="I23" s="172"/>
      <c r="J23" s="79"/>
      <c r="K23" s="172"/>
      <c r="L23" s="79"/>
      <c r="M23" s="172"/>
      <c r="N23" s="79"/>
      <c r="O23" s="176"/>
      <c r="P23" s="102"/>
      <c r="Q23" s="172"/>
      <c r="R23" s="79"/>
      <c r="S23" s="324"/>
      <c r="T23" s="324"/>
    </row>
    <row r="24" spans="1:20" s="186" customFormat="1" ht="18" customHeight="1" thickTop="1" x14ac:dyDescent="0.2">
      <c r="A24" s="391" t="s">
        <v>57</v>
      </c>
      <c r="B24" s="177" t="s">
        <v>50</v>
      </c>
      <c r="C24" s="171">
        <v>26</v>
      </c>
      <c r="D24" s="119">
        <f>100/C26*C24</f>
        <v>19.402985074626866</v>
      </c>
      <c r="E24" s="175">
        <v>29</v>
      </c>
      <c r="F24" s="70">
        <f>100/E26*E24</f>
        <v>23.015873015873016</v>
      </c>
      <c r="G24" s="171">
        <v>29</v>
      </c>
      <c r="H24" s="119">
        <f>100/G26*G24</f>
        <v>34.117647058823529</v>
      </c>
      <c r="I24" s="175">
        <v>40</v>
      </c>
      <c r="J24" s="70">
        <f>100/I26*I24</f>
        <v>50</v>
      </c>
      <c r="K24" s="171">
        <v>48</v>
      </c>
      <c r="L24" s="119">
        <f>100/K26*K24</f>
        <v>55.172413793103445</v>
      </c>
      <c r="M24" s="175">
        <f>SUM('Table 2'!M32,'Table 3'!M32)</f>
        <v>71</v>
      </c>
      <c r="N24" s="70">
        <f>100/M26*M24</f>
        <v>64.545454545454547</v>
      </c>
      <c r="O24" s="174">
        <f>SUM('Table 2'!O32,'Table 3'!O32,'Table 3'!O66)</f>
        <v>106</v>
      </c>
      <c r="P24" s="237">
        <f>100/O26*O24</f>
        <v>56.084656084656082</v>
      </c>
      <c r="Q24" s="120">
        <f t="shared" ref="Q24" si="8">SUM(C24,E24,G24,I24,K24,M24,O24)</f>
        <v>349</v>
      </c>
      <c r="R24" s="70">
        <f>100/Q26*Q24</f>
        <v>43.033292231812574</v>
      </c>
      <c r="S24" s="334"/>
      <c r="T24" s="324"/>
    </row>
    <row r="25" spans="1:20" s="186" customFormat="1" ht="18" customHeight="1" x14ac:dyDescent="0.2">
      <c r="A25" s="392"/>
      <c r="B25" s="179" t="s">
        <v>169</v>
      </c>
      <c r="C25" s="78">
        <f>SUM(C26-C24)</f>
        <v>108</v>
      </c>
      <c r="D25" s="76">
        <f>100/C26*C25</f>
        <v>80.597014925373145</v>
      </c>
      <c r="E25" s="78">
        <f>SUM(E26-E24)</f>
        <v>97</v>
      </c>
      <c r="F25" s="76">
        <f>100/E26*E25</f>
        <v>76.984126984126974</v>
      </c>
      <c r="G25" s="78">
        <f>SUM(G26-G24)</f>
        <v>56</v>
      </c>
      <c r="H25" s="76">
        <f>100/G26*G25</f>
        <v>65.882352941176478</v>
      </c>
      <c r="I25" s="78">
        <f>SUM(I26-I24)</f>
        <v>40</v>
      </c>
      <c r="J25" s="76">
        <f>100/I26*I25</f>
        <v>50</v>
      </c>
      <c r="K25" s="78">
        <f>SUM(K26-K24)</f>
        <v>39</v>
      </c>
      <c r="L25" s="76">
        <f>100/K26*K25</f>
        <v>44.827586206896548</v>
      </c>
      <c r="M25" s="78">
        <f>SUM(M26-M24)</f>
        <v>39</v>
      </c>
      <c r="N25" s="76">
        <f>100/M26*M25</f>
        <v>35.454545454545453</v>
      </c>
      <c r="O25" s="90">
        <f>SUM(O26-O24)</f>
        <v>83</v>
      </c>
      <c r="P25" s="238">
        <f>100/O26*O25</f>
        <v>43.915343915343911</v>
      </c>
      <c r="Q25" s="78">
        <f>SUM(Q26-Q24)</f>
        <v>462</v>
      </c>
      <c r="R25" s="76">
        <f>100/Q26*Q25</f>
        <v>56.966707768187419</v>
      </c>
      <c r="S25" s="324"/>
      <c r="T25" s="324"/>
    </row>
    <row r="26" spans="1:20" s="186" customFormat="1" ht="18" customHeight="1" thickBot="1" x14ac:dyDescent="0.25">
      <c r="A26" s="393"/>
      <c r="B26" s="181" t="s">
        <v>1</v>
      </c>
      <c r="C26" s="82">
        <v>134</v>
      </c>
      <c r="D26" s="84">
        <f>100/C26*C26</f>
        <v>100</v>
      </c>
      <c r="E26" s="82">
        <v>126</v>
      </c>
      <c r="F26" s="84">
        <f>100/E26*E26</f>
        <v>100</v>
      </c>
      <c r="G26" s="82">
        <v>85</v>
      </c>
      <c r="H26" s="84">
        <f>100/G26*G26</f>
        <v>100</v>
      </c>
      <c r="I26" s="82">
        <v>80</v>
      </c>
      <c r="J26" s="234">
        <f>100/I26*I26</f>
        <v>100</v>
      </c>
      <c r="K26" s="82">
        <v>87</v>
      </c>
      <c r="L26" s="85">
        <f>100/K26*K26</f>
        <v>100</v>
      </c>
      <c r="M26" s="82">
        <v>110</v>
      </c>
      <c r="N26" s="234">
        <f>100/M26*M26</f>
        <v>100</v>
      </c>
      <c r="O26" s="93">
        <f>SUM('Table 2'!O34+'Table 3'!O34,'Table 3'!O68)</f>
        <v>189</v>
      </c>
      <c r="P26" s="236">
        <f>100/O26*O26</f>
        <v>100</v>
      </c>
      <c r="Q26" s="82">
        <f t="shared" ref="Q26" si="9">SUM(C26,E26,G26,I26,K26,M26,O26)</f>
        <v>811</v>
      </c>
      <c r="R26" s="85">
        <f>100/Q26*Q26</f>
        <v>100</v>
      </c>
      <c r="S26" s="324"/>
      <c r="T26" s="324"/>
    </row>
    <row r="27" spans="1:20" s="186" customFormat="1" ht="18" customHeight="1" thickTop="1" thickBot="1" x14ac:dyDescent="0.25">
      <c r="A27" s="325"/>
      <c r="B27" s="324"/>
      <c r="C27" s="172"/>
      <c r="D27" s="74"/>
      <c r="E27" s="172"/>
      <c r="F27" s="172"/>
      <c r="G27" s="172"/>
      <c r="H27" s="79"/>
      <c r="I27" s="172"/>
      <c r="J27" s="79"/>
      <c r="K27" s="172"/>
      <c r="L27" s="79"/>
      <c r="M27" s="172"/>
      <c r="N27" s="79"/>
      <c r="O27" s="176"/>
      <c r="P27" s="102"/>
      <c r="Q27" s="172"/>
      <c r="R27" s="79"/>
      <c r="S27" s="324"/>
      <c r="T27" s="324"/>
    </row>
    <row r="28" spans="1:20" s="186" customFormat="1" ht="18" customHeight="1" thickTop="1" x14ac:dyDescent="0.2">
      <c r="A28" s="391" t="s">
        <v>58</v>
      </c>
      <c r="B28" s="177" t="s">
        <v>50</v>
      </c>
      <c r="C28" s="171">
        <v>258</v>
      </c>
      <c r="D28" s="119">
        <f>100/C30*C28</f>
        <v>47.426470588235297</v>
      </c>
      <c r="E28" s="175">
        <v>249</v>
      </c>
      <c r="F28" s="70">
        <f>100/E30*E28</f>
        <v>37.556561085972845</v>
      </c>
      <c r="G28" s="171">
        <v>280</v>
      </c>
      <c r="H28" s="119">
        <f>100/G30*G28</f>
        <v>32.407407407407405</v>
      </c>
      <c r="I28" s="175">
        <v>213</v>
      </c>
      <c r="J28" s="70">
        <f>100/I30*I28</f>
        <v>22.49208025343189</v>
      </c>
      <c r="K28" s="171">
        <v>199</v>
      </c>
      <c r="L28" s="119">
        <f>100/K30*K28</f>
        <v>21.677559912854033</v>
      </c>
      <c r="M28" s="175">
        <f>SUM('Table 2'!M36,'Table 2'!M40,'Table 2'!M44,'Table 3'!M36,'Table 4'!M8)</f>
        <v>197</v>
      </c>
      <c r="N28" s="70">
        <f>100/M30*M28</f>
        <v>28.97058823529412</v>
      </c>
      <c r="O28" s="174">
        <f>SUM('Table 2'!O36,'Table 2'!O40,'Table 2'!O44,'Table 3'!O36,'Table 4'!O8)</f>
        <v>229</v>
      </c>
      <c r="P28" s="237">
        <f>100/O30*O28</f>
        <v>26.941176470588236</v>
      </c>
      <c r="Q28" s="120">
        <f t="shared" ref="Q28" si="10">SUM(C28,E28,G28,I28,K28,M28,O28)</f>
        <v>1625</v>
      </c>
      <c r="R28" s="70">
        <f>100/Q30*Q28</f>
        <v>29.729235272594217</v>
      </c>
      <c r="S28" s="334"/>
      <c r="T28" s="324"/>
    </row>
    <row r="29" spans="1:20" s="186" customFormat="1" ht="18" customHeight="1" x14ac:dyDescent="0.2">
      <c r="A29" s="392"/>
      <c r="B29" s="179" t="s">
        <v>170</v>
      </c>
      <c r="C29" s="78">
        <f>SUM(C30-C28)</f>
        <v>286</v>
      </c>
      <c r="D29" s="76">
        <f>100/C30*C29</f>
        <v>52.57352941176471</v>
      </c>
      <c r="E29" s="78">
        <f>SUM(E30-E28)</f>
        <v>414</v>
      </c>
      <c r="F29" s="76">
        <f>100/E30*E29</f>
        <v>62.443438914027148</v>
      </c>
      <c r="G29" s="78">
        <f>SUM(G30-G28)</f>
        <v>584</v>
      </c>
      <c r="H29" s="76">
        <f>100/G30*G29</f>
        <v>67.592592592592595</v>
      </c>
      <c r="I29" s="78">
        <f>SUM(I30-I28)</f>
        <v>734</v>
      </c>
      <c r="J29" s="76">
        <f>100/I30*I29</f>
        <v>77.507919746568106</v>
      </c>
      <c r="K29" s="78">
        <f>SUM(K30-K28)</f>
        <v>719</v>
      </c>
      <c r="L29" s="76">
        <f>100/K30*K29</f>
        <v>78.322440087145978</v>
      </c>
      <c r="M29" s="78">
        <f>SUM(M30-M28)</f>
        <v>483</v>
      </c>
      <c r="N29" s="76">
        <f>100/M30*M29</f>
        <v>71.029411764705884</v>
      </c>
      <c r="O29" s="90">
        <f>SUM(O30-O28)</f>
        <v>621</v>
      </c>
      <c r="P29" s="238">
        <f>100/O30*O29</f>
        <v>73.058823529411768</v>
      </c>
      <c r="Q29" s="78">
        <f>SUM(Q30-Q28)</f>
        <v>3841</v>
      </c>
      <c r="R29" s="76">
        <f>100/Q30*Q29</f>
        <v>70.270764727405776</v>
      </c>
      <c r="S29" s="324"/>
      <c r="T29" s="324"/>
    </row>
    <row r="30" spans="1:20" s="186" customFormat="1" ht="18" customHeight="1" thickBot="1" x14ac:dyDescent="0.25">
      <c r="A30" s="393"/>
      <c r="B30" s="181" t="s">
        <v>1</v>
      </c>
      <c r="C30" s="82">
        <v>544</v>
      </c>
      <c r="D30" s="84">
        <f>100/C30*C30</f>
        <v>100</v>
      </c>
      <c r="E30" s="82">
        <v>663</v>
      </c>
      <c r="F30" s="84">
        <f>100/E30*E30</f>
        <v>100</v>
      </c>
      <c r="G30" s="82">
        <v>864</v>
      </c>
      <c r="H30" s="84">
        <f>100/G30*G30</f>
        <v>100</v>
      </c>
      <c r="I30" s="82">
        <v>947</v>
      </c>
      <c r="J30" s="234">
        <f>100/I30*I30</f>
        <v>100</v>
      </c>
      <c r="K30" s="82">
        <v>918</v>
      </c>
      <c r="L30" s="85">
        <f>100/K30*K30</f>
        <v>100</v>
      </c>
      <c r="M30" s="82">
        <f>SUM('Table 2'!M38,'Table 2'!M42,'Table 2'!M46,'Table 3'!M38,'Table 4'!M10)</f>
        <v>680</v>
      </c>
      <c r="N30" s="234">
        <f>100/M30*M30</f>
        <v>100</v>
      </c>
      <c r="O30" s="93">
        <f>SUM('Table 2'!O38,'Table 2'!O42,'Table 2'!O46,'Table 3'!O38,'Table 4'!O10)</f>
        <v>850</v>
      </c>
      <c r="P30" s="236">
        <f>100/O30*O30</f>
        <v>100</v>
      </c>
      <c r="Q30" s="82">
        <f t="shared" ref="Q30" si="11">SUM(C30,E30,G30,I30,K30,M30,O30)</f>
        <v>5466</v>
      </c>
      <c r="R30" s="85">
        <f>100/Q30*Q30</f>
        <v>100</v>
      </c>
      <c r="S30" s="324"/>
      <c r="T30" s="324"/>
    </row>
    <row r="31" spans="1:20" s="159" customFormat="1" ht="12" thickTop="1" x14ac:dyDescent="0.2">
      <c r="A31" s="327"/>
      <c r="B31" s="328"/>
      <c r="C31" s="328"/>
      <c r="D31" s="329"/>
      <c r="E31" s="328"/>
      <c r="F31" s="328"/>
      <c r="G31" s="328"/>
      <c r="H31" s="330"/>
      <c r="I31" s="324"/>
      <c r="J31" s="330"/>
      <c r="K31" s="328"/>
      <c r="L31" s="330"/>
      <c r="M31" s="328"/>
      <c r="N31" s="330"/>
      <c r="O31" s="328"/>
      <c r="P31" s="330"/>
      <c r="Q31" s="328"/>
      <c r="R31" s="330"/>
      <c r="S31" s="328"/>
      <c r="T31" s="328"/>
    </row>
    <row r="32" spans="1:20" s="159" customFormat="1" ht="11.4" x14ac:dyDescent="0.2">
      <c r="A32" s="327"/>
      <c r="B32" s="328"/>
      <c r="C32" s="328"/>
      <c r="D32" s="327"/>
      <c r="E32" s="328"/>
      <c r="F32" s="327"/>
      <c r="G32" s="328"/>
      <c r="H32" s="327"/>
      <c r="I32" s="328"/>
      <c r="J32" s="327"/>
      <c r="K32" s="328"/>
      <c r="L32" s="327"/>
      <c r="M32" s="328"/>
      <c r="N32" s="327"/>
      <c r="O32" s="328"/>
      <c r="P32" s="327"/>
      <c r="Q32" s="328"/>
      <c r="R32" s="327"/>
      <c r="S32" s="328"/>
      <c r="T32" s="328"/>
    </row>
    <row r="33" spans="1:20" s="159" customFormat="1" ht="11.4" x14ac:dyDescent="0.2">
      <c r="A33" s="327"/>
      <c r="B33" s="328"/>
      <c r="C33" s="328"/>
      <c r="D33" s="328"/>
      <c r="E33" s="328"/>
      <c r="F33" s="328"/>
      <c r="G33" s="328"/>
      <c r="H33" s="328"/>
      <c r="I33" s="328"/>
      <c r="J33" s="327"/>
      <c r="K33" s="328"/>
      <c r="L33" s="327"/>
      <c r="M33" s="328"/>
      <c r="N33" s="327"/>
      <c r="O33" s="328"/>
      <c r="P33" s="327"/>
      <c r="Q33" s="328"/>
      <c r="R33" s="327"/>
      <c r="S33" s="328"/>
      <c r="T33" s="328"/>
    </row>
    <row r="34" spans="1:20" s="159" customFormat="1" ht="11.4" x14ac:dyDescent="0.2">
      <c r="A34" s="327"/>
      <c r="B34" s="328"/>
      <c r="C34" s="328"/>
      <c r="D34" s="328"/>
      <c r="E34" s="328"/>
      <c r="F34" s="328"/>
      <c r="G34" s="328"/>
      <c r="H34" s="328"/>
      <c r="I34" s="328"/>
      <c r="J34" s="327"/>
      <c r="K34" s="328"/>
      <c r="L34" s="327"/>
      <c r="M34" s="328"/>
      <c r="N34" s="327"/>
      <c r="O34" s="328"/>
      <c r="P34" s="327"/>
      <c r="Q34" s="328"/>
      <c r="R34" s="327"/>
      <c r="S34" s="328"/>
      <c r="T34" s="328"/>
    </row>
    <row r="35" spans="1:20" s="159" customFormat="1" ht="11.4" x14ac:dyDescent="0.2">
      <c r="A35" s="327"/>
      <c r="B35" s="328"/>
      <c r="C35" s="328"/>
      <c r="D35" s="328"/>
      <c r="E35" s="328"/>
      <c r="F35" s="328"/>
      <c r="G35" s="328"/>
      <c r="H35" s="328"/>
      <c r="I35" s="328"/>
      <c r="J35" s="327"/>
      <c r="K35" s="328"/>
      <c r="L35" s="327"/>
      <c r="M35" s="328"/>
      <c r="N35" s="327"/>
      <c r="O35" s="328"/>
      <c r="P35" s="327"/>
      <c r="Q35" s="328"/>
      <c r="R35" s="327"/>
      <c r="S35" s="328"/>
      <c r="T35" s="328"/>
    </row>
    <row r="36" spans="1:20" s="159" customFormat="1" ht="11.4" x14ac:dyDescent="0.2">
      <c r="A36" s="327"/>
      <c r="B36" s="328"/>
      <c r="C36" s="328"/>
      <c r="D36" s="328"/>
      <c r="E36" s="328"/>
      <c r="F36" s="328"/>
      <c r="G36" s="328"/>
      <c r="H36" s="328"/>
      <c r="I36" s="328"/>
      <c r="J36" s="327"/>
      <c r="K36" s="328"/>
      <c r="L36" s="327"/>
      <c r="M36" s="328"/>
      <c r="N36" s="327"/>
      <c r="O36" s="328"/>
      <c r="P36" s="327"/>
      <c r="Q36" s="328"/>
      <c r="R36" s="327"/>
      <c r="S36" s="328"/>
      <c r="T36" s="328"/>
    </row>
    <row r="37" spans="1:20" s="159" customFormat="1" ht="11.4" x14ac:dyDescent="0.2">
      <c r="A37" s="327"/>
      <c r="B37" s="328"/>
      <c r="C37" s="328"/>
      <c r="D37" s="328"/>
      <c r="E37" s="328"/>
      <c r="F37" s="328"/>
      <c r="G37" s="328"/>
      <c r="H37" s="328"/>
      <c r="I37" s="328"/>
      <c r="J37" s="327"/>
      <c r="K37" s="328"/>
      <c r="L37" s="327"/>
      <c r="M37" s="328"/>
      <c r="N37" s="327"/>
      <c r="O37" s="328"/>
      <c r="P37" s="327"/>
      <c r="Q37" s="328"/>
      <c r="R37" s="327"/>
      <c r="S37" s="328"/>
      <c r="T37" s="328"/>
    </row>
    <row r="38" spans="1:20" s="159" customFormat="1" ht="11.4" x14ac:dyDescent="0.2">
      <c r="A38" s="327"/>
      <c r="B38" s="328"/>
      <c r="C38" s="328"/>
      <c r="D38" s="328"/>
      <c r="E38" s="328"/>
      <c r="F38" s="328"/>
      <c r="G38" s="328"/>
      <c r="H38" s="328"/>
      <c r="I38" s="328"/>
      <c r="J38" s="327"/>
      <c r="K38" s="328"/>
      <c r="L38" s="327"/>
      <c r="M38" s="328"/>
      <c r="N38" s="327"/>
      <c r="O38" s="328"/>
      <c r="P38" s="327"/>
      <c r="Q38" s="328"/>
      <c r="R38" s="327"/>
      <c r="S38" s="328"/>
      <c r="T38" s="328"/>
    </row>
    <row r="39" spans="1:20" s="159" customFormat="1" ht="11.4" x14ac:dyDescent="0.2">
      <c r="A39" s="327"/>
      <c r="B39" s="328"/>
      <c r="C39" s="331"/>
      <c r="D39" s="332"/>
      <c r="E39" s="331"/>
      <c r="F39" s="332"/>
      <c r="G39" s="328"/>
      <c r="H39" s="327"/>
      <c r="I39" s="328"/>
      <c r="J39" s="327"/>
      <c r="K39" s="328"/>
      <c r="L39" s="327"/>
      <c r="M39" s="328"/>
      <c r="N39" s="327"/>
      <c r="O39" s="328"/>
      <c r="P39" s="327"/>
      <c r="Q39" s="328"/>
      <c r="R39" s="327"/>
      <c r="S39" s="328"/>
      <c r="T39" s="328"/>
    </row>
    <row r="40" spans="1:20" s="159" customFormat="1" ht="11.4" x14ac:dyDescent="0.2">
      <c r="A40" s="162"/>
      <c r="C40" s="163"/>
      <c r="D40" s="164"/>
      <c r="E40" s="163"/>
      <c r="F40" s="164"/>
      <c r="H40" s="162"/>
      <c r="J40" s="162"/>
      <c r="L40" s="162"/>
      <c r="N40" s="162"/>
      <c r="P40" s="162"/>
      <c r="R40" s="162"/>
    </row>
    <row r="41" spans="1:20" s="159" customFormat="1" ht="11.4" x14ac:dyDescent="0.2">
      <c r="A41" s="162"/>
      <c r="C41" s="163"/>
      <c r="D41" s="164"/>
      <c r="E41" s="163"/>
      <c r="F41" s="164"/>
      <c r="H41" s="162"/>
      <c r="J41" s="162"/>
      <c r="L41" s="162"/>
      <c r="N41" s="162"/>
      <c r="P41" s="162"/>
      <c r="R41" s="162"/>
    </row>
    <row r="42" spans="1:20" s="159" customFormat="1" ht="11.4" x14ac:dyDescent="0.2">
      <c r="A42" s="162"/>
      <c r="C42" s="163"/>
      <c r="D42" s="164"/>
      <c r="E42" s="163"/>
      <c r="F42" s="164"/>
      <c r="H42" s="162"/>
      <c r="J42" s="162"/>
      <c r="L42" s="162"/>
      <c r="N42" s="162"/>
      <c r="P42" s="162"/>
      <c r="R42" s="162"/>
    </row>
  </sheetData>
  <mergeCells count="23">
    <mergeCell ref="A28:A30"/>
    <mergeCell ref="A8:A10"/>
    <mergeCell ref="A12:A14"/>
    <mergeCell ref="A16:A18"/>
    <mergeCell ref="A20:A22"/>
    <mergeCell ref="A24:A26"/>
    <mergeCell ref="A5:A7"/>
    <mergeCell ref="C6:D6"/>
    <mergeCell ref="E6:F6"/>
    <mergeCell ref="G6:H6"/>
    <mergeCell ref="I6:J6"/>
    <mergeCell ref="C5:D5"/>
    <mergeCell ref="E5:F5"/>
    <mergeCell ref="G5:H5"/>
    <mergeCell ref="I5:J5"/>
    <mergeCell ref="O5:P5"/>
    <mergeCell ref="Q5:R5"/>
    <mergeCell ref="K6:L6"/>
    <mergeCell ref="M6:N6"/>
    <mergeCell ref="O6:P6"/>
    <mergeCell ref="Q6:R6"/>
    <mergeCell ref="K5:L5"/>
    <mergeCell ref="M5:N5"/>
  </mergeCells>
  <pageMargins left="0.70866141732283472" right="0.70866141732283472" top="0.74803149606299213" bottom="0.74803149606299213" header="0.31496062992125984" footer="0.31496062992125984"/>
  <pageSetup paperSize="8" scale="87" orientation="landscape" horizontalDpi="300" verticalDpi="300" r:id="rId1"/>
  <headerFooter differentOddEven="1">
    <oddHeader>&amp;R&amp;G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42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41" sqref="O41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137</v>
      </c>
      <c r="B3" s="2" t="s">
        <v>83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8" customFormat="1" ht="18" customHeight="1" thickTop="1" x14ac:dyDescent="0.3">
      <c r="A5" s="388" t="s">
        <v>106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28" customFormat="1" ht="18" customHeight="1" thickBot="1" x14ac:dyDescent="0.35">
      <c r="A7" s="389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82" customFormat="1" ht="18" customHeight="1" thickTop="1" x14ac:dyDescent="0.2">
      <c r="A8" s="396" t="s">
        <v>49</v>
      </c>
      <c r="B8" s="337" t="s">
        <v>50</v>
      </c>
      <c r="C8" s="174">
        <v>171</v>
      </c>
      <c r="D8" s="101">
        <f>100/C10*C8</f>
        <v>58.561643835616437</v>
      </c>
      <c r="E8" s="194">
        <v>160</v>
      </c>
      <c r="F8" s="237">
        <f>100/E10*E8</f>
        <v>54.982817869415811</v>
      </c>
      <c r="G8" s="174">
        <v>177</v>
      </c>
      <c r="H8" s="101">
        <f>100/G10*G8</f>
        <v>56.012658227848107</v>
      </c>
      <c r="I8" s="194">
        <v>169</v>
      </c>
      <c r="J8" s="101">
        <f>100/I10*I8</f>
        <v>54.692556634304204</v>
      </c>
      <c r="K8" s="194">
        <f>SUM(K12,K16,K20,K24,K28)</f>
        <v>182</v>
      </c>
      <c r="L8" s="237">
        <f>100/K10*K8</f>
        <v>63.859649122807014</v>
      </c>
      <c r="M8" s="194">
        <f>SUM(M12,M16,M20,M24,M28)</f>
        <v>179</v>
      </c>
      <c r="N8" s="237">
        <f>100/M10*M8</f>
        <v>74.273858921161832</v>
      </c>
      <c r="O8" s="174">
        <f>SUM(O12,O16,O20,O24,O28)</f>
        <v>124</v>
      </c>
      <c r="P8" s="101">
        <f>100/O10*O8</f>
        <v>65.957446808510639</v>
      </c>
      <c r="Q8" s="277">
        <f>SUM(C8,E8,G8,I8,K8,M8,O8)</f>
        <v>1162</v>
      </c>
      <c r="R8" s="237">
        <f>100/Q10*Q8</f>
        <v>60.457856399583768</v>
      </c>
    </row>
    <row r="9" spans="1:18" s="182" customFormat="1" ht="18" customHeight="1" x14ac:dyDescent="0.2">
      <c r="A9" s="397"/>
      <c r="B9" s="338" t="s">
        <v>169</v>
      </c>
      <c r="C9" s="176">
        <f>SUM(C10-C8)</f>
        <v>121</v>
      </c>
      <c r="D9" s="102">
        <f>100/C10*C9</f>
        <v>41.438356164383556</v>
      </c>
      <c r="E9" s="195">
        <f>SUM(E10-E8)</f>
        <v>131</v>
      </c>
      <c r="F9" s="238">
        <f>100/E10*E9</f>
        <v>45.017182130584196</v>
      </c>
      <c r="G9" s="176">
        <f>SUM(G10-G8)</f>
        <v>139</v>
      </c>
      <c r="H9" s="102">
        <f>100/G10*G9</f>
        <v>43.9873417721519</v>
      </c>
      <c r="I9" s="195">
        <f>SUM(I10-I8)</f>
        <v>140</v>
      </c>
      <c r="J9" s="102">
        <f>100/I10*I9</f>
        <v>45.307443365695789</v>
      </c>
      <c r="K9" s="195">
        <f>SUM(K10-K8)</f>
        <v>103</v>
      </c>
      <c r="L9" s="238">
        <f>100/K10*K9</f>
        <v>36.140350877192979</v>
      </c>
      <c r="M9" s="195">
        <f>SUM(M10-M8)</f>
        <v>62</v>
      </c>
      <c r="N9" s="238">
        <f>100/M10*M9</f>
        <v>25.726141078838175</v>
      </c>
      <c r="O9" s="176">
        <f>SUM(O10-O8)</f>
        <v>64</v>
      </c>
      <c r="P9" s="102">
        <f>100/O10*O9</f>
        <v>34.042553191489361</v>
      </c>
      <c r="Q9" s="92">
        <f t="shared" ref="Q9:Q10" si="0">SUM(C9,E9,G9,I9,K9,M9,O9)</f>
        <v>760</v>
      </c>
      <c r="R9" s="238">
        <f>100/Q10*Q9</f>
        <v>39.542143600416232</v>
      </c>
    </row>
    <row r="10" spans="1:18" s="182" customFormat="1" ht="18" customHeight="1" thickBot="1" x14ac:dyDescent="0.25">
      <c r="A10" s="412"/>
      <c r="B10" s="339" t="s">
        <v>1</v>
      </c>
      <c r="C10" s="93">
        <v>292</v>
      </c>
      <c r="D10" s="99">
        <f>100/C10*C10</f>
        <v>100</v>
      </c>
      <c r="E10" s="93">
        <v>291</v>
      </c>
      <c r="F10" s="99">
        <f>100/E10*E10</f>
        <v>100</v>
      </c>
      <c r="G10" s="93">
        <v>316</v>
      </c>
      <c r="H10" s="99">
        <f>100/G10*G10</f>
        <v>100</v>
      </c>
      <c r="I10" s="93">
        <v>309</v>
      </c>
      <c r="J10" s="236">
        <f>100/I10*I10</f>
        <v>100</v>
      </c>
      <c r="K10" s="449">
        <f>SUM(K14,K18,K22,K26,K30)</f>
        <v>285</v>
      </c>
      <c r="L10" s="336">
        <f>100/K10*K10</f>
        <v>100</v>
      </c>
      <c r="M10" s="93">
        <f>SUM(M14,M18,M22,M26,M30)</f>
        <v>241</v>
      </c>
      <c r="N10" s="236">
        <f>100/M10*M10</f>
        <v>100</v>
      </c>
      <c r="O10" s="93">
        <f>SUM(O14,O18,O22,O26,O30)</f>
        <v>188</v>
      </c>
      <c r="P10" s="236">
        <f>100/O10*O10</f>
        <v>100</v>
      </c>
      <c r="Q10" s="93">
        <f t="shared" si="0"/>
        <v>1922</v>
      </c>
      <c r="R10" s="336">
        <f>100/Q10*Q10</f>
        <v>100</v>
      </c>
    </row>
    <row r="11" spans="1:18" s="182" customFormat="1" ht="18" customHeight="1" thickTop="1" thickBot="1" x14ac:dyDescent="0.35">
      <c r="A11" s="413"/>
      <c r="B11" s="414"/>
      <c r="C11" s="95"/>
      <c r="D11" s="270"/>
      <c r="E11" s="95"/>
      <c r="F11" s="270"/>
      <c r="G11" s="95"/>
      <c r="H11" s="270"/>
      <c r="I11" s="95"/>
      <c r="J11" s="270"/>
      <c r="K11" s="95"/>
      <c r="L11" s="270"/>
      <c r="M11" s="95"/>
      <c r="N11" s="270"/>
      <c r="O11" s="95"/>
      <c r="P11" s="270"/>
      <c r="Q11" s="95"/>
      <c r="R11" s="270"/>
    </row>
    <row r="12" spans="1:18" s="186" customFormat="1" ht="18" customHeight="1" thickTop="1" x14ac:dyDescent="0.2">
      <c r="A12" s="396" t="s">
        <v>54</v>
      </c>
      <c r="B12" s="337" t="s">
        <v>50</v>
      </c>
      <c r="C12" s="174">
        <v>23</v>
      </c>
      <c r="D12" s="101">
        <f>100/C14*C12</f>
        <v>82.142857142857153</v>
      </c>
      <c r="E12" s="194">
        <v>38</v>
      </c>
      <c r="F12" s="237">
        <f>100/E14*E12</f>
        <v>73.07692307692308</v>
      </c>
      <c r="G12" s="174">
        <v>38</v>
      </c>
      <c r="H12" s="101">
        <f>100/G14*G12</f>
        <v>73.07692307692308</v>
      </c>
      <c r="I12" s="194">
        <v>39</v>
      </c>
      <c r="J12" s="101">
        <f>100/I14*I12</f>
        <v>92.857142857142861</v>
      </c>
      <c r="K12" s="194">
        <v>39</v>
      </c>
      <c r="L12" s="237">
        <f>100/K14*K12</f>
        <v>88.63636363636364</v>
      </c>
      <c r="M12" s="194">
        <f>SUM('Table 20'!M12,'Table 20'!M16,'Table 21'!M12)</f>
        <v>58</v>
      </c>
      <c r="N12" s="237">
        <f>100/M14*M12</f>
        <v>100</v>
      </c>
      <c r="O12" s="174">
        <f>SUM('Table 20'!O12,'Table 20'!O16,'Table 21'!O12,'Table 21'!O45)</f>
        <v>40</v>
      </c>
      <c r="P12" s="101">
        <f>100/O14*O12</f>
        <v>90.909090909090921</v>
      </c>
      <c r="Q12" s="277">
        <f>SUM(C12,E12,G12,I12,K12,M12,O12)</f>
        <v>275</v>
      </c>
      <c r="R12" s="237">
        <f>100/Q14*Q12</f>
        <v>85.9375</v>
      </c>
    </row>
    <row r="13" spans="1:18" s="186" customFormat="1" ht="18" customHeight="1" x14ac:dyDescent="0.2">
      <c r="A13" s="397"/>
      <c r="B13" s="338" t="s">
        <v>169</v>
      </c>
      <c r="C13" s="176">
        <f>SUM(C14-C12)</f>
        <v>5</v>
      </c>
      <c r="D13" s="102">
        <f>100/C14*C13</f>
        <v>17.857142857142858</v>
      </c>
      <c r="E13" s="195">
        <f>SUM(E14-E12)</f>
        <v>14</v>
      </c>
      <c r="F13" s="238">
        <f>100/E14*E13</f>
        <v>26.923076923076923</v>
      </c>
      <c r="G13" s="176">
        <f>SUM(G14-G12)</f>
        <v>14</v>
      </c>
      <c r="H13" s="102">
        <f>100/G14*G13</f>
        <v>26.923076923076923</v>
      </c>
      <c r="I13" s="195">
        <f>SUM(I14-I12)</f>
        <v>3</v>
      </c>
      <c r="J13" s="102">
        <f>100/I14*I13</f>
        <v>7.1428571428571423</v>
      </c>
      <c r="K13" s="195">
        <f>SUM(K14-K12)</f>
        <v>5</v>
      </c>
      <c r="L13" s="238">
        <f>100/K14*K13</f>
        <v>11.363636363636365</v>
      </c>
      <c r="M13" s="195">
        <f>SUM(M14-M12)</f>
        <v>0</v>
      </c>
      <c r="N13" s="238">
        <f>100/M14*M13</f>
        <v>0</v>
      </c>
      <c r="O13" s="176">
        <f>SUM(O14-O12)</f>
        <v>4</v>
      </c>
      <c r="P13" s="102">
        <f>100/O14*O13</f>
        <v>9.0909090909090917</v>
      </c>
      <c r="Q13" s="92">
        <f t="shared" ref="Q13" si="1">SUM(C13,E13,G13,I13,K13,M13,O13)</f>
        <v>45</v>
      </c>
      <c r="R13" s="238">
        <f>100/Q14*Q13</f>
        <v>14.0625</v>
      </c>
    </row>
    <row r="14" spans="1:18" s="186" customFormat="1" ht="18" customHeight="1" thickBot="1" x14ac:dyDescent="0.25">
      <c r="A14" s="412"/>
      <c r="B14" s="339" t="s">
        <v>1</v>
      </c>
      <c r="C14" s="93">
        <v>28</v>
      </c>
      <c r="D14" s="99">
        <f>100/C14*C14</f>
        <v>100</v>
      </c>
      <c r="E14" s="93">
        <v>52</v>
      </c>
      <c r="F14" s="99">
        <f>100/E14*E14</f>
        <v>100</v>
      </c>
      <c r="G14" s="93">
        <v>52</v>
      </c>
      <c r="H14" s="99">
        <f>100/G14*G14</f>
        <v>100</v>
      </c>
      <c r="I14" s="93">
        <v>42</v>
      </c>
      <c r="J14" s="236">
        <f>100/I14*I14</f>
        <v>100</v>
      </c>
      <c r="K14" s="449">
        <v>44</v>
      </c>
      <c r="L14" s="336">
        <f>100/K14*K14</f>
        <v>100.00000000000001</v>
      </c>
      <c r="M14" s="93">
        <v>58</v>
      </c>
      <c r="N14" s="236">
        <f>100/M14*M14</f>
        <v>100</v>
      </c>
      <c r="O14" s="93">
        <f>SUM('Table 20'!O14+'Table 20'!O18+'Table 21'!O14,'Table 21'!O47)</f>
        <v>44</v>
      </c>
      <c r="P14" s="236">
        <f>100/O14*O14</f>
        <v>100.00000000000001</v>
      </c>
      <c r="Q14" s="93">
        <f t="shared" ref="Q14" si="2">SUM(C14,E14,G14,I14,K14,M14,O14)</f>
        <v>320</v>
      </c>
      <c r="R14" s="336">
        <f>100/Q14*Q14</f>
        <v>100</v>
      </c>
    </row>
    <row r="15" spans="1:18" s="186" customFormat="1" ht="18" customHeight="1" thickTop="1" thickBot="1" x14ac:dyDescent="0.25">
      <c r="A15" s="416"/>
      <c r="B15" s="166"/>
      <c r="C15" s="188"/>
      <c r="D15" s="271"/>
      <c r="E15" s="188"/>
      <c r="F15" s="188"/>
      <c r="G15" s="188"/>
      <c r="H15" s="271"/>
      <c r="I15" s="188"/>
      <c r="J15" s="271"/>
      <c r="K15" s="188"/>
      <c r="L15" s="271"/>
      <c r="M15" s="188"/>
      <c r="N15" s="271"/>
      <c r="O15" s="188"/>
      <c r="P15" s="271"/>
      <c r="Q15" s="188"/>
      <c r="R15" s="271"/>
    </row>
    <row r="16" spans="1:18" s="186" customFormat="1" ht="18" customHeight="1" thickTop="1" x14ac:dyDescent="0.2">
      <c r="A16" s="396" t="s">
        <v>55</v>
      </c>
      <c r="B16" s="337" t="s">
        <v>50</v>
      </c>
      <c r="C16" s="174">
        <v>18</v>
      </c>
      <c r="D16" s="101">
        <f>100/C18*C16</f>
        <v>43.90243902439024</v>
      </c>
      <c r="E16" s="194">
        <v>21</v>
      </c>
      <c r="F16" s="237">
        <f>100/E18*E16</f>
        <v>50</v>
      </c>
      <c r="G16" s="174">
        <v>16</v>
      </c>
      <c r="H16" s="101">
        <f>100/G18*G16</f>
        <v>41.025641025641029</v>
      </c>
      <c r="I16" s="194">
        <v>18</v>
      </c>
      <c r="J16" s="101">
        <f>100/I18*I16</f>
        <v>51.428571428571431</v>
      </c>
      <c r="K16" s="194">
        <v>30</v>
      </c>
      <c r="L16" s="237">
        <f>100/K18*K16</f>
        <v>62.500000000000007</v>
      </c>
      <c r="M16" s="194">
        <f>SUM('Table 20'!M20,'Table 20'!M24,'Table 21'!M16)</f>
        <v>27</v>
      </c>
      <c r="N16" s="237">
        <f>100/M18*M16</f>
        <v>77.142857142857139</v>
      </c>
      <c r="O16" s="174">
        <f>SUM('Table 20'!O20,'Table 20'!O24,'Table 21'!O16,'Table 21'!O53)</f>
        <v>24</v>
      </c>
      <c r="P16" s="101">
        <f>100/O18*O16</f>
        <v>68.571428571428569</v>
      </c>
      <c r="Q16" s="277">
        <f t="shared" ref="Q16:Q17" si="3">SUM(C16,E16,G16,I16,K16,M16,O16)</f>
        <v>154</v>
      </c>
      <c r="R16" s="237">
        <f>100/Q18*Q16</f>
        <v>56</v>
      </c>
    </row>
    <row r="17" spans="1:18" s="186" customFormat="1" ht="18" customHeight="1" x14ac:dyDescent="0.2">
      <c r="A17" s="397"/>
      <c r="B17" s="338" t="s">
        <v>169</v>
      </c>
      <c r="C17" s="176">
        <f>SUM(C18-C16)</f>
        <v>23</v>
      </c>
      <c r="D17" s="102">
        <f>100/C18*C17</f>
        <v>56.097560975609753</v>
      </c>
      <c r="E17" s="195">
        <f>SUM(E18-E16)</f>
        <v>21</v>
      </c>
      <c r="F17" s="238">
        <f>100/E18*E17</f>
        <v>50</v>
      </c>
      <c r="G17" s="176">
        <f>SUM(G18-G16)</f>
        <v>23</v>
      </c>
      <c r="H17" s="102">
        <f>100/G18*G17</f>
        <v>58.974358974358978</v>
      </c>
      <c r="I17" s="195">
        <f>SUM(I18-I16)</f>
        <v>17</v>
      </c>
      <c r="J17" s="102">
        <f>100/I18*I17</f>
        <v>48.571428571428569</v>
      </c>
      <c r="K17" s="195">
        <f>SUM(K18-K16)</f>
        <v>18</v>
      </c>
      <c r="L17" s="238">
        <f>100/K18*K17</f>
        <v>37.5</v>
      </c>
      <c r="M17" s="195">
        <f>SUM(M18-M16)</f>
        <v>8</v>
      </c>
      <c r="N17" s="238">
        <f>100/M18*M17</f>
        <v>22.857142857142858</v>
      </c>
      <c r="O17" s="176">
        <f>SUM(O18-O16)</f>
        <v>11</v>
      </c>
      <c r="P17" s="102">
        <f>100/O18*O17</f>
        <v>31.428571428571431</v>
      </c>
      <c r="Q17" s="92">
        <f t="shared" si="3"/>
        <v>121</v>
      </c>
      <c r="R17" s="238">
        <f>100/Q18*Q17</f>
        <v>44</v>
      </c>
    </row>
    <row r="18" spans="1:18" s="186" customFormat="1" ht="18" customHeight="1" thickBot="1" x14ac:dyDescent="0.25">
      <c r="A18" s="412"/>
      <c r="B18" s="339" t="s">
        <v>1</v>
      </c>
      <c r="C18" s="93">
        <v>41</v>
      </c>
      <c r="D18" s="99">
        <f>100/C18*C18</f>
        <v>100</v>
      </c>
      <c r="E18" s="93">
        <v>42</v>
      </c>
      <c r="F18" s="99">
        <f>100/E18*E18</f>
        <v>100</v>
      </c>
      <c r="G18" s="93">
        <v>39</v>
      </c>
      <c r="H18" s="99">
        <f>100/G18*G18</f>
        <v>100.00000000000001</v>
      </c>
      <c r="I18" s="93">
        <v>35</v>
      </c>
      <c r="J18" s="236">
        <f>100/I18*I18</f>
        <v>100</v>
      </c>
      <c r="K18" s="449">
        <v>48</v>
      </c>
      <c r="L18" s="336">
        <f>100/K18*K18</f>
        <v>100</v>
      </c>
      <c r="M18" s="93">
        <v>35</v>
      </c>
      <c r="N18" s="236">
        <f>100/M18*M18</f>
        <v>100</v>
      </c>
      <c r="O18" s="93">
        <f>SUM('Table 20'!O22+'Table 20'!O26+'Table 21'!O18,'Table 21'!O55)</f>
        <v>35</v>
      </c>
      <c r="P18" s="236">
        <f>100/O18*O18</f>
        <v>100</v>
      </c>
      <c r="Q18" s="93">
        <f t="shared" ref="Q18" si="4">SUM(C18,E18,G18,I18,K18,M18,O18)</f>
        <v>275</v>
      </c>
      <c r="R18" s="336">
        <f>100/Q18*Q18</f>
        <v>100</v>
      </c>
    </row>
    <row r="19" spans="1:18" s="186" customFormat="1" ht="18" customHeight="1" thickTop="1" thickBot="1" x14ac:dyDescent="0.25">
      <c r="A19" s="416"/>
      <c r="B19" s="166"/>
      <c r="C19" s="188"/>
      <c r="D19" s="271"/>
      <c r="E19" s="188"/>
      <c r="F19" s="188"/>
      <c r="G19" s="188"/>
      <c r="H19" s="271"/>
      <c r="I19" s="188"/>
      <c r="J19" s="271"/>
      <c r="K19" s="188"/>
      <c r="L19" s="271"/>
      <c r="M19" s="188"/>
      <c r="N19" s="271"/>
      <c r="O19" s="188"/>
      <c r="P19" s="271"/>
      <c r="Q19" s="188"/>
      <c r="R19" s="271"/>
    </row>
    <row r="20" spans="1:18" s="186" customFormat="1" ht="18" customHeight="1" thickTop="1" x14ac:dyDescent="0.2">
      <c r="A20" s="396" t="s">
        <v>56</v>
      </c>
      <c r="B20" s="337" t="s">
        <v>50</v>
      </c>
      <c r="C20" s="174">
        <v>117</v>
      </c>
      <c r="D20" s="101">
        <f>100/C22*C20</f>
        <v>65.730337078651687</v>
      </c>
      <c r="E20" s="194">
        <v>83</v>
      </c>
      <c r="F20" s="237">
        <f>100/E22*E20</f>
        <v>69.166666666666671</v>
      </c>
      <c r="G20" s="174">
        <v>102</v>
      </c>
      <c r="H20" s="101">
        <f>100/G22*G20</f>
        <v>71.328671328671319</v>
      </c>
      <c r="I20" s="194">
        <v>85</v>
      </c>
      <c r="J20" s="101">
        <f>100/I22*I20</f>
        <v>59.859154929577457</v>
      </c>
      <c r="K20" s="194">
        <v>87</v>
      </c>
      <c r="L20" s="237">
        <f>100/K22*K20</f>
        <v>85.294117647058826</v>
      </c>
      <c r="M20" s="194">
        <f>SUM('Table 20'!M28,'Table 21'!M20,'Table 21'!M24,'Table 21'!M28)</f>
        <v>75</v>
      </c>
      <c r="N20" s="237">
        <f>100/M22*M20</f>
        <v>82.417582417582423</v>
      </c>
      <c r="O20" s="174">
        <f>SUM('Table 20'!O28,'Table 21'!O20,'Table 21'!O24,'Table 21'!O28,'Table 21'!O49,'Table 21'!O62)</f>
        <v>25</v>
      </c>
      <c r="P20" s="101">
        <f>100/O22*O20</f>
        <v>73.529411764705884</v>
      </c>
      <c r="Q20" s="277">
        <f t="shared" ref="Q20:Q21" si="5">SUM(C20,E20,G20,I20,K20,M20,O20)</f>
        <v>574</v>
      </c>
      <c r="R20" s="237">
        <f>100/Q22*Q20</f>
        <v>70.864197530864189</v>
      </c>
    </row>
    <row r="21" spans="1:18" s="186" customFormat="1" ht="18" customHeight="1" x14ac:dyDescent="0.2">
      <c r="A21" s="397"/>
      <c r="B21" s="338" t="s">
        <v>169</v>
      </c>
      <c r="C21" s="176">
        <f>SUM(C22-C20)</f>
        <v>61</v>
      </c>
      <c r="D21" s="102">
        <f>100/C22*C21</f>
        <v>34.269662921348313</v>
      </c>
      <c r="E21" s="195">
        <f>SUM(E22-E20)</f>
        <v>37</v>
      </c>
      <c r="F21" s="238">
        <f>100/E22*E21</f>
        <v>30.833333333333336</v>
      </c>
      <c r="G21" s="176">
        <f>SUM(G22-G20)</f>
        <v>41</v>
      </c>
      <c r="H21" s="102">
        <f>100/G22*G21</f>
        <v>28.67132867132867</v>
      </c>
      <c r="I21" s="195">
        <f>SUM(I22-I20)</f>
        <v>57</v>
      </c>
      <c r="J21" s="102">
        <f>100/I22*I21</f>
        <v>40.140845070422529</v>
      </c>
      <c r="K21" s="195">
        <f>SUM(K22-K20)</f>
        <v>15</v>
      </c>
      <c r="L21" s="238">
        <f>100/K22*K21</f>
        <v>14.705882352941176</v>
      </c>
      <c r="M21" s="195">
        <f>SUM(M22-M20)</f>
        <v>16</v>
      </c>
      <c r="N21" s="238">
        <f>100/M22*M21</f>
        <v>17.582417582417584</v>
      </c>
      <c r="O21" s="176">
        <f>SUM(O22-O20)</f>
        <v>9</v>
      </c>
      <c r="P21" s="102">
        <f>100/O22*O21</f>
        <v>26.47058823529412</v>
      </c>
      <c r="Q21" s="92">
        <f t="shared" si="5"/>
        <v>236</v>
      </c>
      <c r="R21" s="238">
        <f>100/Q22*Q21</f>
        <v>29.1358024691358</v>
      </c>
    </row>
    <row r="22" spans="1:18" s="186" customFormat="1" ht="18" customHeight="1" thickBot="1" x14ac:dyDescent="0.25">
      <c r="A22" s="412"/>
      <c r="B22" s="339" t="s">
        <v>1</v>
      </c>
      <c r="C22" s="93">
        <v>178</v>
      </c>
      <c r="D22" s="99">
        <f>100/C22*C22</f>
        <v>100</v>
      </c>
      <c r="E22" s="93">
        <v>120</v>
      </c>
      <c r="F22" s="99">
        <f>100/E22*E22</f>
        <v>100</v>
      </c>
      <c r="G22" s="93">
        <v>143</v>
      </c>
      <c r="H22" s="99">
        <f>100/G22*G22</f>
        <v>100</v>
      </c>
      <c r="I22" s="93">
        <v>142</v>
      </c>
      <c r="J22" s="236">
        <f>100/I22*I22</f>
        <v>100</v>
      </c>
      <c r="K22" s="449">
        <v>102</v>
      </c>
      <c r="L22" s="336">
        <f>100/K22*K22</f>
        <v>100</v>
      </c>
      <c r="M22" s="93">
        <v>91</v>
      </c>
      <c r="N22" s="236">
        <f>100/M22*M22</f>
        <v>100.00000000000001</v>
      </c>
      <c r="O22" s="93">
        <f>SUM('Table 20'!O30+'Table 21'!O22+'Table 21'!O26+'Table 21'!O30,'Table 21'!O64,'Table 21'!O51)</f>
        <v>34</v>
      </c>
      <c r="P22" s="236">
        <f>100/O22*O22</f>
        <v>100</v>
      </c>
      <c r="Q22" s="93">
        <f t="shared" ref="Q22" si="6">SUM(C22,E22,G22,I22,K22,M22,O22)</f>
        <v>810</v>
      </c>
      <c r="R22" s="336">
        <f>100/Q22*Q22</f>
        <v>100</v>
      </c>
    </row>
    <row r="23" spans="1:18" s="186" customFormat="1" ht="18" customHeight="1" thickTop="1" thickBot="1" x14ac:dyDescent="0.25">
      <c r="A23" s="416"/>
      <c r="B23" s="166"/>
      <c r="C23" s="188"/>
      <c r="D23" s="271"/>
      <c r="E23" s="188"/>
      <c r="F23" s="271"/>
      <c r="G23" s="188"/>
      <c r="H23" s="271"/>
      <c r="I23" s="188"/>
      <c r="J23" s="271"/>
      <c r="K23" s="188"/>
      <c r="L23" s="271"/>
      <c r="M23" s="188"/>
      <c r="N23" s="271"/>
      <c r="O23" s="188"/>
      <c r="P23" s="271"/>
      <c r="Q23" s="188"/>
      <c r="R23" s="271"/>
    </row>
    <row r="24" spans="1:18" s="186" customFormat="1" ht="18" customHeight="1" thickTop="1" x14ac:dyDescent="0.2">
      <c r="A24" s="396" t="s">
        <v>57</v>
      </c>
      <c r="B24" s="337" t="s">
        <v>50</v>
      </c>
      <c r="C24" s="174">
        <v>2</v>
      </c>
      <c r="D24" s="101">
        <f>100/C26*C24</f>
        <v>16.666666666666668</v>
      </c>
      <c r="E24" s="194">
        <v>2</v>
      </c>
      <c r="F24" s="237">
        <f>100/E26*E24</f>
        <v>12.5</v>
      </c>
      <c r="G24" s="174">
        <v>3</v>
      </c>
      <c r="H24" s="101">
        <f>100/G26*G24</f>
        <v>23.076923076923077</v>
      </c>
      <c r="I24" s="194">
        <v>7</v>
      </c>
      <c r="J24" s="101">
        <f>100/I26*I24</f>
        <v>70</v>
      </c>
      <c r="K24" s="194">
        <v>5</v>
      </c>
      <c r="L24" s="237">
        <f>100/K26*K24</f>
        <v>35.714285714285715</v>
      </c>
      <c r="M24" s="194">
        <f>SUM('Table 20'!M32,'Table 21'!M32)</f>
        <v>10</v>
      </c>
      <c r="N24" s="237">
        <f>100/M26*M24</f>
        <v>66.666666666666671</v>
      </c>
      <c r="O24" s="174">
        <f>SUM('Table 20'!O32,'Table 21'!O32,'Table 21'!O66)</f>
        <v>14</v>
      </c>
      <c r="P24" s="101">
        <f>100/O26*O24</f>
        <v>70</v>
      </c>
      <c r="Q24" s="277">
        <f t="shared" ref="Q24:Q25" si="7">SUM(C24,E24,G24,I24,K24,M24,O24)</f>
        <v>43</v>
      </c>
      <c r="R24" s="237">
        <f>100/Q26*Q24</f>
        <v>43</v>
      </c>
    </row>
    <row r="25" spans="1:18" s="186" customFormat="1" ht="18" customHeight="1" x14ac:dyDescent="0.2">
      <c r="A25" s="397"/>
      <c r="B25" s="338" t="s">
        <v>169</v>
      </c>
      <c r="C25" s="176">
        <f>SUM(C26-C24)</f>
        <v>10</v>
      </c>
      <c r="D25" s="102">
        <f>100/C26*C25</f>
        <v>83.333333333333343</v>
      </c>
      <c r="E25" s="195">
        <f>SUM(E26-E24)</f>
        <v>14</v>
      </c>
      <c r="F25" s="238">
        <f>100/E26*E25</f>
        <v>87.5</v>
      </c>
      <c r="G25" s="176">
        <f>SUM(G26-G24)</f>
        <v>10</v>
      </c>
      <c r="H25" s="102">
        <f>100/G26*G25</f>
        <v>76.92307692307692</v>
      </c>
      <c r="I25" s="195">
        <f>SUM(I26-I24)</f>
        <v>3</v>
      </c>
      <c r="J25" s="102">
        <f>100/I26*I25</f>
        <v>30</v>
      </c>
      <c r="K25" s="195">
        <f>SUM(K26-K24)</f>
        <v>9</v>
      </c>
      <c r="L25" s="238">
        <f>100/K26*K25</f>
        <v>64.285714285714292</v>
      </c>
      <c r="M25" s="195">
        <f>SUM(M26-M24)</f>
        <v>5</v>
      </c>
      <c r="N25" s="238">
        <f>100/M26*M25</f>
        <v>33.333333333333336</v>
      </c>
      <c r="O25" s="176">
        <f>SUM(O26-O24)</f>
        <v>6</v>
      </c>
      <c r="P25" s="102">
        <f>100/O26*O25</f>
        <v>30</v>
      </c>
      <c r="Q25" s="92">
        <f t="shared" si="7"/>
        <v>57</v>
      </c>
      <c r="R25" s="238">
        <f>100/Q26*Q25</f>
        <v>57</v>
      </c>
    </row>
    <row r="26" spans="1:18" s="186" customFormat="1" ht="18" customHeight="1" thickBot="1" x14ac:dyDescent="0.25">
      <c r="A26" s="412"/>
      <c r="B26" s="339" t="s">
        <v>1</v>
      </c>
      <c r="C26" s="93">
        <v>12</v>
      </c>
      <c r="D26" s="99">
        <f>100/C26*C26</f>
        <v>100</v>
      </c>
      <c r="E26" s="93">
        <v>16</v>
      </c>
      <c r="F26" s="99">
        <f>100/E26*E26</f>
        <v>100</v>
      </c>
      <c r="G26" s="93">
        <v>13</v>
      </c>
      <c r="H26" s="99">
        <f>100/G26*G26</f>
        <v>100</v>
      </c>
      <c r="I26" s="93">
        <v>10</v>
      </c>
      <c r="J26" s="236">
        <f>100/I26*I26</f>
        <v>100</v>
      </c>
      <c r="K26" s="449">
        <v>14</v>
      </c>
      <c r="L26" s="336">
        <f>100/K26*K26</f>
        <v>100</v>
      </c>
      <c r="M26" s="93">
        <v>15</v>
      </c>
      <c r="N26" s="236">
        <f>100/M26*M26</f>
        <v>100</v>
      </c>
      <c r="O26" s="93">
        <f>SUM('Table 20'!O34+'Table 21'!O34,'Table 21'!O68)</f>
        <v>20</v>
      </c>
      <c r="P26" s="236">
        <f>100/O26*O26</f>
        <v>100</v>
      </c>
      <c r="Q26" s="93">
        <f t="shared" ref="Q26" si="8">SUM(C26,E26,G26,I26,K26,M26,O26)</f>
        <v>100</v>
      </c>
      <c r="R26" s="336">
        <f>100/Q26*Q26</f>
        <v>100</v>
      </c>
    </row>
    <row r="27" spans="1:18" s="186" customFormat="1" ht="18" customHeight="1" thickTop="1" thickBot="1" x14ac:dyDescent="0.25">
      <c r="A27" s="416"/>
      <c r="B27" s="166"/>
      <c r="C27" s="188"/>
      <c r="D27" s="271"/>
      <c r="E27" s="188"/>
      <c r="F27" s="188"/>
      <c r="G27" s="188"/>
      <c r="H27" s="271"/>
      <c r="I27" s="188"/>
      <c r="J27" s="271"/>
      <c r="K27" s="188"/>
      <c r="L27" s="271"/>
      <c r="M27" s="188"/>
      <c r="N27" s="271"/>
      <c r="O27" s="188"/>
      <c r="P27" s="271"/>
      <c r="Q27" s="188"/>
      <c r="R27" s="271"/>
    </row>
    <row r="28" spans="1:18" s="186" customFormat="1" ht="18" customHeight="1" thickTop="1" x14ac:dyDescent="0.2">
      <c r="A28" s="396" t="s">
        <v>58</v>
      </c>
      <c r="B28" s="337" t="s">
        <v>50</v>
      </c>
      <c r="C28" s="174">
        <v>11</v>
      </c>
      <c r="D28" s="101">
        <f>100/C30*C28</f>
        <v>33.333333333333336</v>
      </c>
      <c r="E28" s="194">
        <v>16</v>
      </c>
      <c r="F28" s="237">
        <f>100/E30*E28</f>
        <v>26.229508196721312</v>
      </c>
      <c r="G28" s="174">
        <v>18</v>
      </c>
      <c r="H28" s="101">
        <f>100/G30*G28</f>
        <v>26.086956521739129</v>
      </c>
      <c r="I28" s="194">
        <v>20</v>
      </c>
      <c r="J28" s="101">
        <f>100/I30*I28</f>
        <v>25</v>
      </c>
      <c r="K28" s="194">
        <v>21</v>
      </c>
      <c r="L28" s="237">
        <f>100/K30*K28</f>
        <v>27.272727272727273</v>
      </c>
      <c r="M28" s="194">
        <f>SUM('Table 20'!M36,'Table 20'!M40,'Table 20'!M44,'Table 21'!M36,'Table 22'!M8)</f>
        <v>9</v>
      </c>
      <c r="N28" s="237">
        <f>100/M30*M28</f>
        <v>21.428571428571427</v>
      </c>
      <c r="O28" s="174">
        <f>SUM('Table 20'!O36,'Table 20'!O40,'Table 20'!O44,'Table 21'!O36,'Table 22'!O8,'Table 21'!O70)</f>
        <v>21</v>
      </c>
      <c r="P28" s="101">
        <f>100/O30*O28</f>
        <v>38.18181818181818</v>
      </c>
      <c r="Q28" s="277">
        <f t="shared" ref="Q28:Q29" si="9">SUM(C28,E28,G28,I28,K28,M28,O28)</f>
        <v>116</v>
      </c>
      <c r="R28" s="237">
        <f>100/Q30*Q28</f>
        <v>27.817745803357315</v>
      </c>
    </row>
    <row r="29" spans="1:18" s="186" customFormat="1" ht="18" customHeight="1" x14ac:dyDescent="0.2">
      <c r="A29" s="397"/>
      <c r="B29" s="338" t="s">
        <v>169</v>
      </c>
      <c r="C29" s="176">
        <f>SUM(C30-C28)</f>
        <v>22</v>
      </c>
      <c r="D29" s="102">
        <f>100/C30*C29</f>
        <v>66.666666666666671</v>
      </c>
      <c r="E29" s="195">
        <f>SUM(E30-E28)</f>
        <v>45</v>
      </c>
      <c r="F29" s="238">
        <f>100/E30*E29</f>
        <v>73.770491803278688</v>
      </c>
      <c r="G29" s="176">
        <f>SUM(G30-G28)</f>
        <v>51</v>
      </c>
      <c r="H29" s="102">
        <f>100/G30*G29</f>
        <v>73.913043478260875</v>
      </c>
      <c r="I29" s="195">
        <f>SUM(I30-I28)</f>
        <v>60</v>
      </c>
      <c r="J29" s="102">
        <f>100/I30*I29</f>
        <v>75</v>
      </c>
      <c r="K29" s="195">
        <f>SUM(K30-K28)</f>
        <v>56</v>
      </c>
      <c r="L29" s="238">
        <f>100/K30*K29</f>
        <v>72.72727272727272</v>
      </c>
      <c r="M29" s="195">
        <f>SUM(M30-M28)</f>
        <v>33</v>
      </c>
      <c r="N29" s="238">
        <f>100/M30*M29</f>
        <v>78.571428571428569</v>
      </c>
      <c r="O29" s="176">
        <f>SUM(O30-O28)</f>
        <v>34</v>
      </c>
      <c r="P29" s="102">
        <f>100/O30*O29</f>
        <v>61.818181818181813</v>
      </c>
      <c r="Q29" s="92">
        <f t="shared" si="9"/>
        <v>301</v>
      </c>
      <c r="R29" s="238">
        <f>100/Q30*Q29</f>
        <v>72.182254196642688</v>
      </c>
    </row>
    <row r="30" spans="1:18" s="186" customFormat="1" ht="18" customHeight="1" thickBot="1" x14ac:dyDescent="0.25">
      <c r="A30" s="412"/>
      <c r="B30" s="339" t="s">
        <v>1</v>
      </c>
      <c r="C30" s="93">
        <v>33</v>
      </c>
      <c r="D30" s="99">
        <f>100/C30*C30</f>
        <v>100</v>
      </c>
      <c r="E30" s="93">
        <v>61</v>
      </c>
      <c r="F30" s="99">
        <f>100/E30*E30</f>
        <v>100</v>
      </c>
      <c r="G30" s="93">
        <v>69</v>
      </c>
      <c r="H30" s="99">
        <f>100/G30*G30</f>
        <v>100</v>
      </c>
      <c r="I30" s="93">
        <v>80</v>
      </c>
      <c r="J30" s="236">
        <f>100/I30*I30</f>
        <v>100</v>
      </c>
      <c r="K30" s="449">
        <v>77</v>
      </c>
      <c r="L30" s="336">
        <f>100/K30*K30</f>
        <v>100</v>
      </c>
      <c r="M30" s="93">
        <f>SUM('Table 20'!M38,'Table 20'!M42,'Table 20'!M46,'Table 21'!M38,'Table 22'!M10)</f>
        <v>42</v>
      </c>
      <c r="N30" s="236">
        <f>100/M30*M30</f>
        <v>100</v>
      </c>
      <c r="O30" s="93">
        <f>SUM('Table 20'!O38,'Table 20'!O42,'Table 20'!O46,'Table 21'!O38,'Table 22'!O10,'Table 21'!O72)</f>
        <v>55</v>
      </c>
      <c r="P30" s="236">
        <f>100/O30*O30</f>
        <v>100</v>
      </c>
      <c r="Q30" s="93">
        <f t="shared" ref="Q30" si="10">SUM(C30,E30,G30,I30,K30,M30,O30)</f>
        <v>417</v>
      </c>
      <c r="R30" s="336">
        <f>100/Q30*Q30</f>
        <v>100</v>
      </c>
    </row>
    <row r="31" spans="1:18" s="159" customFormat="1" ht="12" thickTop="1" x14ac:dyDescent="0.2">
      <c r="A31" s="162"/>
      <c r="D31" s="233"/>
      <c r="H31" s="233"/>
      <c r="I31" s="186"/>
      <c r="J31" s="233"/>
      <c r="L31" s="233"/>
      <c r="N31" s="233"/>
      <c r="P31" s="233"/>
      <c r="R31" s="233"/>
    </row>
    <row r="32" spans="1:18" s="159" customFormat="1" ht="11.4" x14ac:dyDescent="0.2">
      <c r="A32" s="162"/>
      <c r="D32" s="162"/>
      <c r="F32" s="162"/>
      <c r="H32" s="162"/>
      <c r="J32" s="162"/>
      <c r="L32" s="162"/>
      <c r="N32" s="162"/>
      <c r="P32" s="162"/>
      <c r="R32" s="162"/>
    </row>
    <row r="33" spans="1:18" s="159" customFormat="1" ht="11.4" x14ac:dyDescent="0.2">
      <c r="A33" s="162"/>
      <c r="R33" s="162"/>
    </row>
    <row r="34" spans="1:18" s="159" customFormat="1" ht="11.4" x14ac:dyDescent="0.2">
      <c r="A34" s="162"/>
      <c r="R34" s="162"/>
    </row>
    <row r="35" spans="1:18" s="159" customFormat="1" ht="11.4" x14ac:dyDescent="0.2">
      <c r="A35" s="162"/>
      <c r="R35" s="162"/>
    </row>
    <row r="36" spans="1:18" s="159" customFormat="1" ht="11.4" x14ac:dyDescent="0.2">
      <c r="A36" s="162"/>
      <c r="R36" s="162"/>
    </row>
    <row r="37" spans="1:18" s="159" customFormat="1" ht="11.4" x14ac:dyDescent="0.2">
      <c r="A37" s="162"/>
      <c r="R37" s="162"/>
    </row>
    <row r="38" spans="1:18" s="159" customFormat="1" ht="11.4" x14ac:dyDescent="0.2">
      <c r="A38" s="162"/>
      <c r="R38" s="162"/>
    </row>
    <row r="39" spans="1:18" s="159" customFormat="1" ht="11.4" x14ac:dyDescent="0.2">
      <c r="A39" s="162"/>
      <c r="C39" s="163"/>
      <c r="D39" s="164"/>
      <c r="E39" s="163"/>
      <c r="F39" s="164"/>
      <c r="H39" s="162"/>
      <c r="J39" s="162"/>
      <c r="L39" s="162"/>
      <c r="N39" s="162"/>
      <c r="P39" s="162"/>
      <c r="R39" s="162"/>
    </row>
    <row r="40" spans="1:18" s="159" customFormat="1" ht="11.4" x14ac:dyDescent="0.2">
      <c r="A40" s="162"/>
      <c r="C40" s="163"/>
      <c r="D40" s="164"/>
      <c r="E40" s="163"/>
      <c r="F40" s="164"/>
      <c r="H40" s="162"/>
      <c r="J40" s="162"/>
      <c r="L40" s="162"/>
      <c r="N40" s="162"/>
      <c r="P40" s="162"/>
      <c r="R40" s="162"/>
    </row>
    <row r="41" spans="1:18" s="159" customFormat="1" ht="11.4" x14ac:dyDescent="0.2">
      <c r="A41" s="162"/>
      <c r="C41" s="163"/>
      <c r="D41" s="164"/>
      <c r="E41" s="163"/>
      <c r="F41" s="164"/>
      <c r="H41" s="162"/>
      <c r="J41" s="162"/>
      <c r="L41" s="162"/>
      <c r="N41" s="162"/>
      <c r="P41" s="162"/>
      <c r="R41" s="162"/>
    </row>
    <row r="42" spans="1:18" s="159" customFormat="1" ht="11.4" x14ac:dyDescent="0.2">
      <c r="A42" s="162"/>
      <c r="C42" s="163"/>
      <c r="D42" s="164"/>
      <c r="E42" s="163"/>
      <c r="F42" s="164"/>
      <c r="H42" s="162"/>
      <c r="J42" s="162"/>
      <c r="L42" s="162"/>
      <c r="N42" s="162"/>
      <c r="P42" s="162"/>
      <c r="R42" s="162"/>
    </row>
  </sheetData>
  <mergeCells count="23">
    <mergeCell ref="A28:A30"/>
    <mergeCell ref="Q6:R6"/>
    <mergeCell ref="A8:A10"/>
    <mergeCell ref="A12:A14"/>
    <mergeCell ref="A16:A18"/>
    <mergeCell ref="A20:A22"/>
    <mergeCell ref="A24:A26"/>
    <mergeCell ref="A5:A7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8" scale="87" orientation="landscape" horizontalDpi="300" verticalDpi="300" r:id="rId1"/>
  <headerFooter differentOddEven="1">
    <oddHeader>&amp;R&amp;G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R58"/>
  <sheetViews>
    <sheetView zoomScale="90" zoomScaleNormal="90" workbookViewId="0">
      <pane xSplit="2" ySplit="7" topLeftCell="C24" activePane="bottomRight" state="frozen"/>
      <selection pane="topRight" activeCell="C1" sqref="C1"/>
      <selection pane="bottomLeft" activeCell="A8" sqref="A8"/>
      <selection pane="bottomRight" activeCell="I44" sqref="I44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136</v>
      </c>
      <c r="B3" s="2" t="s">
        <v>94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28" customFormat="1" ht="18" customHeight="1" thickBot="1" x14ac:dyDescent="0.35">
      <c r="A7" s="390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82" customFormat="1" ht="18" customHeight="1" thickTop="1" x14ac:dyDescent="0.2">
      <c r="A8" s="391" t="s">
        <v>60</v>
      </c>
      <c r="B8" s="177" t="s">
        <v>50</v>
      </c>
      <c r="C8" s="171">
        <v>162</v>
      </c>
      <c r="D8" s="119">
        <f>100/C10*C8</f>
        <v>65.322580645161281</v>
      </c>
      <c r="E8" s="175">
        <v>150</v>
      </c>
      <c r="F8" s="70">
        <f>100/E10*E8</f>
        <v>68.807339449541288</v>
      </c>
      <c r="G8" s="171">
        <v>166</v>
      </c>
      <c r="H8" s="119">
        <f>100/G10*G8</f>
        <v>65.354330708661422</v>
      </c>
      <c r="I8" s="175">
        <v>144</v>
      </c>
      <c r="J8" s="119">
        <f>100/I10*I8</f>
        <v>57.142857142857139</v>
      </c>
      <c r="K8" s="175">
        <f>SUM(K12,K16,K20,K24,K28,K32,K36,K40,K44)</f>
        <v>163</v>
      </c>
      <c r="L8" s="70">
        <f>100/K10*K8</f>
        <v>71.491228070175438</v>
      </c>
      <c r="M8" s="175">
        <f>SUM(M12,M16,M20,M24,M28,M32,M36,M40,M44)</f>
        <v>155</v>
      </c>
      <c r="N8" s="70">
        <f>100/M10*M8</f>
        <v>83.333333333333329</v>
      </c>
      <c r="O8" s="171">
        <f>SUM(O12,O16,O20,O24,O28,O32,O36,O40,O44)</f>
        <v>94</v>
      </c>
      <c r="P8" s="119">
        <f>100/O10*O8</f>
        <v>74.603174603174594</v>
      </c>
      <c r="Q8" s="71">
        <f t="shared" ref="Q8:Q10" si="0">SUM(C8,E8,G8,I8,K8,M8,O8)</f>
        <v>1034</v>
      </c>
      <c r="R8" s="70">
        <f>100/Q10*Q8</f>
        <v>68.386243386243379</v>
      </c>
    </row>
    <row r="9" spans="1:18" s="182" customFormat="1" ht="18" customHeight="1" x14ac:dyDescent="0.2">
      <c r="A9" s="392"/>
      <c r="B9" s="179" t="s">
        <v>169</v>
      </c>
      <c r="C9" s="172">
        <f>SUM(C10)-C8</f>
        <v>86</v>
      </c>
      <c r="D9" s="79">
        <f>100/C10*C9</f>
        <v>34.677419354838705</v>
      </c>
      <c r="E9" s="173">
        <f>SUM(E10)-E8</f>
        <v>68</v>
      </c>
      <c r="F9" s="76">
        <f>100/E10*E9</f>
        <v>31.192660550458719</v>
      </c>
      <c r="G9" s="172">
        <f>SUM(G10)-G8</f>
        <v>88</v>
      </c>
      <c r="H9" s="79">
        <f>100/G10*G9</f>
        <v>34.645669291338585</v>
      </c>
      <c r="I9" s="173">
        <f>SUM(I10)-I8</f>
        <v>108</v>
      </c>
      <c r="J9" s="79">
        <f>100/I10*I9</f>
        <v>42.857142857142854</v>
      </c>
      <c r="K9" s="173">
        <f>SUM(K10)-K8</f>
        <v>65</v>
      </c>
      <c r="L9" s="76">
        <f>100/K10*K9</f>
        <v>28.508771929824558</v>
      </c>
      <c r="M9" s="173">
        <f>SUM(M10)-M8</f>
        <v>31</v>
      </c>
      <c r="N9" s="76">
        <f>100/M10*M9</f>
        <v>16.666666666666664</v>
      </c>
      <c r="O9" s="172">
        <f>SUM(O10)-O8</f>
        <v>32</v>
      </c>
      <c r="P9" s="79">
        <f>100/O10*O9</f>
        <v>25.396825396825395</v>
      </c>
      <c r="Q9" s="77">
        <f t="shared" si="0"/>
        <v>478</v>
      </c>
      <c r="R9" s="76">
        <f>100/Q10*Q9</f>
        <v>31.61375661375661</v>
      </c>
    </row>
    <row r="10" spans="1:18" s="182" customFormat="1" ht="18" customHeight="1" thickBot="1" x14ac:dyDescent="0.25">
      <c r="A10" s="393"/>
      <c r="B10" s="181" t="s">
        <v>1</v>
      </c>
      <c r="C10" s="82">
        <v>248</v>
      </c>
      <c r="D10" s="84">
        <f>100/C10*C10</f>
        <v>100</v>
      </c>
      <c r="E10" s="82">
        <v>218</v>
      </c>
      <c r="F10" s="84">
        <f>100/E10*E10</f>
        <v>100</v>
      </c>
      <c r="G10" s="82">
        <v>254</v>
      </c>
      <c r="H10" s="84">
        <f>100/G10*G10</f>
        <v>100</v>
      </c>
      <c r="I10" s="82">
        <v>252</v>
      </c>
      <c r="J10" s="234">
        <f>100/I10*I10</f>
        <v>100</v>
      </c>
      <c r="K10" s="318">
        <f>SUM(K14,K18,K22,K26,K30,K34,K38,K42,K46)</f>
        <v>228</v>
      </c>
      <c r="L10" s="85">
        <f>100/K10*K10</f>
        <v>100</v>
      </c>
      <c r="M10" s="82">
        <f>SUM(M14,M18,M22,M26,M30,M34,M38,M42,M46,)</f>
        <v>186</v>
      </c>
      <c r="N10" s="234">
        <f>100/M10*M10</f>
        <v>100</v>
      </c>
      <c r="O10" s="82">
        <f>SUM(O14,O18,O22,O26,O30,O34,O38,O42,O46,)</f>
        <v>126</v>
      </c>
      <c r="P10" s="234">
        <f>100/O10*O10</f>
        <v>100</v>
      </c>
      <c r="Q10" s="82">
        <f t="shared" si="0"/>
        <v>1512</v>
      </c>
      <c r="R10" s="85">
        <f>100/Q10*Q10</f>
        <v>100</v>
      </c>
    </row>
    <row r="11" spans="1:18" s="182" customFormat="1" ht="18" customHeight="1" thickTop="1" thickBot="1" x14ac:dyDescent="0.35">
      <c r="A11" s="184"/>
      <c r="B11" s="185"/>
      <c r="C11" s="87"/>
      <c r="D11" s="231"/>
      <c r="E11" s="87"/>
      <c r="F11" s="87"/>
      <c r="G11" s="87"/>
      <c r="H11" s="231"/>
      <c r="I11" s="87"/>
      <c r="J11" s="231"/>
      <c r="K11" s="87"/>
      <c r="L11" s="231"/>
      <c r="M11" s="87"/>
      <c r="N11" s="231"/>
      <c r="O11" s="87"/>
      <c r="P11" s="231"/>
      <c r="Q11" s="87"/>
      <c r="R11" s="231"/>
    </row>
    <row r="12" spans="1:18" s="186" customFormat="1" ht="18" customHeight="1" thickTop="1" x14ac:dyDescent="0.2">
      <c r="A12" s="391" t="s">
        <v>61</v>
      </c>
      <c r="B12" s="177" t="s">
        <v>50</v>
      </c>
      <c r="C12" s="171">
        <v>22</v>
      </c>
      <c r="D12" s="119">
        <f>100/C14*C12</f>
        <v>100.00000000000001</v>
      </c>
      <c r="E12" s="175">
        <v>26</v>
      </c>
      <c r="F12" s="70">
        <f>100/E14*E12</f>
        <v>100</v>
      </c>
      <c r="G12" s="171">
        <v>26</v>
      </c>
      <c r="H12" s="119">
        <f>100/G14*G12</f>
        <v>100</v>
      </c>
      <c r="I12" s="175">
        <v>28</v>
      </c>
      <c r="J12" s="70">
        <f>100/I14*I12</f>
        <v>100</v>
      </c>
      <c r="K12" s="171">
        <v>27</v>
      </c>
      <c r="L12" s="70">
        <f>100/K14*K12</f>
        <v>100</v>
      </c>
      <c r="M12" s="175">
        <v>25</v>
      </c>
      <c r="N12" s="70">
        <f>100/M14*M12</f>
        <v>100</v>
      </c>
      <c r="O12" s="171">
        <v>25</v>
      </c>
      <c r="P12" s="70">
        <f>100/O14*O12</f>
        <v>96.15384615384616</v>
      </c>
      <c r="Q12" s="120">
        <f t="shared" ref="Q12:Q13" si="1">SUM(C12,E12,G12,I12,K12,M12,O12)</f>
        <v>179</v>
      </c>
      <c r="R12" s="70">
        <f>100/Q14*Q12</f>
        <v>99.444444444444443</v>
      </c>
    </row>
    <row r="13" spans="1:18" s="186" customFormat="1" ht="18" customHeight="1" x14ac:dyDescent="0.2">
      <c r="A13" s="392"/>
      <c r="B13" s="179" t="s">
        <v>169</v>
      </c>
      <c r="C13" s="78">
        <f>SUM(C14)-C12</f>
        <v>0</v>
      </c>
      <c r="D13" s="76">
        <f>100/C14*C13</f>
        <v>0</v>
      </c>
      <c r="E13" s="78">
        <f>SUM(E14)-E12</f>
        <v>0</v>
      </c>
      <c r="F13" s="76">
        <f>100/E14*E13</f>
        <v>0</v>
      </c>
      <c r="G13" s="78">
        <f>SUM(G14)-G12</f>
        <v>0</v>
      </c>
      <c r="H13" s="79">
        <f>100/G14*G13</f>
        <v>0</v>
      </c>
      <c r="I13" s="173">
        <f>SUM(I14)-I12</f>
        <v>0</v>
      </c>
      <c r="J13" s="76">
        <f>100/I14*I13</f>
        <v>0</v>
      </c>
      <c r="K13" s="172">
        <f>SUM(K14)-K12</f>
        <v>0</v>
      </c>
      <c r="L13" s="76">
        <f>100/K14*K13</f>
        <v>0</v>
      </c>
      <c r="M13" s="172">
        <f>SUM(M14)-M12</f>
        <v>0</v>
      </c>
      <c r="N13" s="76">
        <f>100/M14*M13</f>
        <v>0</v>
      </c>
      <c r="O13" s="172">
        <v>1</v>
      </c>
      <c r="P13" s="76">
        <f>100/O14*O13</f>
        <v>3.8461538461538463</v>
      </c>
      <c r="Q13" s="78">
        <f t="shared" si="1"/>
        <v>1</v>
      </c>
      <c r="R13" s="76">
        <f>100/Q14*Q13</f>
        <v>0.55555555555555558</v>
      </c>
    </row>
    <row r="14" spans="1:18" s="186" customFormat="1" ht="18" customHeight="1" thickBot="1" x14ac:dyDescent="0.25">
      <c r="A14" s="393"/>
      <c r="B14" s="181" t="s">
        <v>1</v>
      </c>
      <c r="C14" s="82">
        <v>22</v>
      </c>
      <c r="D14" s="84">
        <f>100/C14*C14</f>
        <v>100.00000000000001</v>
      </c>
      <c r="E14" s="82">
        <v>26</v>
      </c>
      <c r="F14" s="84">
        <f>100/E14*E14</f>
        <v>100</v>
      </c>
      <c r="G14" s="82">
        <v>26</v>
      </c>
      <c r="H14" s="84">
        <f>100/G14*G14</f>
        <v>100</v>
      </c>
      <c r="I14" s="82">
        <v>28</v>
      </c>
      <c r="J14" s="234">
        <f>100/I14*I14</f>
        <v>100</v>
      </c>
      <c r="K14" s="82">
        <v>27</v>
      </c>
      <c r="L14" s="234">
        <f>100/K14*K14</f>
        <v>100</v>
      </c>
      <c r="M14" s="82">
        <v>25</v>
      </c>
      <c r="N14" s="234">
        <f>100/M14*M14</f>
        <v>100</v>
      </c>
      <c r="O14" s="82">
        <f>SUM(O12:O13)</f>
        <v>26</v>
      </c>
      <c r="P14" s="234">
        <f>100/O14*O14</f>
        <v>100</v>
      </c>
      <c r="Q14" s="82">
        <f t="shared" ref="Q14" si="2">SUM(C14,E14,G14,I14,K14,M14,O14)</f>
        <v>180</v>
      </c>
      <c r="R14" s="85">
        <f>100/Q14*Q14</f>
        <v>100</v>
      </c>
    </row>
    <row r="15" spans="1:18" s="186" customFormat="1" ht="18" customHeight="1" thickTop="1" thickBot="1" x14ac:dyDescent="0.25">
      <c r="A15" s="187"/>
      <c r="C15" s="165"/>
      <c r="D15" s="232"/>
      <c r="E15" s="165"/>
      <c r="F15" s="165"/>
      <c r="G15" s="165"/>
      <c r="H15" s="232"/>
      <c r="I15" s="165"/>
      <c r="J15" s="232"/>
      <c r="K15" s="165"/>
      <c r="L15" s="232"/>
      <c r="M15" s="165"/>
      <c r="N15" s="232"/>
      <c r="O15" s="165"/>
      <c r="P15" s="232"/>
      <c r="Q15" s="165"/>
      <c r="R15" s="232"/>
    </row>
    <row r="16" spans="1:18" s="186" customFormat="1" ht="18" customHeight="1" thickTop="1" x14ac:dyDescent="0.2">
      <c r="A16" s="391" t="s">
        <v>62</v>
      </c>
      <c r="B16" s="177" t="s">
        <v>50</v>
      </c>
      <c r="C16" s="71">
        <v>0</v>
      </c>
      <c r="D16" s="119">
        <v>0</v>
      </c>
      <c r="E16" s="175">
        <v>8</v>
      </c>
      <c r="F16" s="70">
        <f>100/E18*E16</f>
        <v>57.142857142857146</v>
      </c>
      <c r="G16" s="171">
        <v>11</v>
      </c>
      <c r="H16" s="119">
        <f>100/G18*G16</f>
        <v>73.333333333333343</v>
      </c>
      <c r="I16" s="175">
        <v>6</v>
      </c>
      <c r="J16" s="70">
        <f>100/I18*I16</f>
        <v>75</v>
      </c>
      <c r="K16" s="171">
        <v>10</v>
      </c>
      <c r="L16" s="70">
        <f>100/K18*K16</f>
        <v>76.92307692307692</v>
      </c>
      <c r="M16" s="175">
        <v>33</v>
      </c>
      <c r="N16" s="70">
        <f>100/M18*M16</f>
        <v>100</v>
      </c>
      <c r="O16" s="171">
        <v>10</v>
      </c>
      <c r="P16" s="119">
        <f>100/O18*O16</f>
        <v>90.909090909090921</v>
      </c>
      <c r="Q16" s="71">
        <f t="shared" ref="Q16:Q17" si="3">SUM(C16,E16,G16,I16,K16,M16,O16)</f>
        <v>78</v>
      </c>
      <c r="R16" s="70">
        <f>100/Q18*Q16</f>
        <v>82.978723404255319</v>
      </c>
    </row>
    <row r="17" spans="1:18" s="186" customFormat="1" ht="18" customHeight="1" x14ac:dyDescent="0.2">
      <c r="A17" s="392"/>
      <c r="B17" s="179" t="s">
        <v>169</v>
      </c>
      <c r="C17" s="78">
        <f>SUM(C18)-C16</f>
        <v>0</v>
      </c>
      <c r="D17" s="79">
        <v>0</v>
      </c>
      <c r="E17" s="173">
        <f>SUM(E18)-E16</f>
        <v>6</v>
      </c>
      <c r="F17" s="76">
        <f>100/E18*E17</f>
        <v>42.857142857142861</v>
      </c>
      <c r="G17" s="172">
        <f>SUM(G18)-G16</f>
        <v>4</v>
      </c>
      <c r="H17" s="79">
        <f>100/G18*G17</f>
        <v>26.666666666666668</v>
      </c>
      <c r="I17" s="173">
        <f>SUM(I18)-I16</f>
        <v>2</v>
      </c>
      <c r="J17" s="76">
        <f>100/I18*I17</f>
        <v>25</v>
      </c>
      <c r="K17" s="172">
        <f>SUM(K18)-K16</f>
        <v>3</v>
      </c>
      <c r="L17" s="76">
        <f>100/K18*K17</f>
        <v>23.076923076923077</v>
      </c>
      <c r="M17" s="172">
        <f>SUM(M18)-M16</f>
        <v>0</v>
      </c>
      <c r="N17" s="76">
        <f>100/M18*M17</f>
        <v>0</v>
      </c>
      <c r="O17" s="172">
        <v>1</v>
      </c>
      <c r="P17" s="79">
        <f>100/O18*O17</f>
        <v>9.0909090909090917</v>
      </c>
      <c r="Q17" s="77">
        <f t="shared" si="3"/>
        <v>16</v>
      </c>
      <c r="R17" s="76">
        <f>100/Q18*Q17</f>
        <v>17.021276595744681</v>
      </c>
    </row>
    <row r="18" spans="1:18" s="186" customFormat="1" ht="18" customHeight="1" thickBot="1" x14ac:dyDescent="0.25">
      <c r="A18" s="393"/>
      <c r="B18" s="181" t="s">
        <v>1</v>
      </c>
      <c r="C18" s="82">
        <v>0</v>
      </c>
      <c r="D18" s="84">
        <v>0</v>
      </c>
      <c r="E18" s="82">
        <v>14</v>
      </c>
      <c r="F18" s="84">
        <f>100/E18*E18</f>
        <v>100</v>
      </c>
      <c r="G18" s="93">
        <v>15</v>
      </c>
      <c r="H18" s="99">
        <f>100/G18*G18</f>
        <v>100</v>
      </c>
      <c r="I18" s="93">
        <v>8</v>
      </c>
      <c r="J18" s="236">
        <f>100/I18*I18</f>
        <v>100</v>
      </c>
      <c r="K18" s="82">
        <v>13</v>
      </c>
      <c r="L18" s="236">
        <f>100/K18*K18</f>
        <v>100</v>
      </c>
      <c r="M18" s="82">
        <v>33</v>
      </c>
      <c r="N18" s="234">
        <f>100/M18*M18</f>
        <v>100</v>
      </c>
      <c r="O18" s="82">
        <f>SUM(O16:O17)</f>
        <v>11</v>
      </c>
      <c r="P18" s="234">
        <f>100/O18*O18</f>
        <v>100.00000000000001</v>
      </c>
      <c r="Q18" s="82">
        <f t="shared" ref="Q18" si="4">SUM(C18,E18,G18,I18,K18,M18,O18)</f>
        <v>94</v>
      </c>
      <c r="R18" s="85">
        <f>100/Q18*Q18</f>
        <v>100</v>
      </c>
    </row>
    <row r="19" spans="1:18" s="186" customFormat="1" ht="18" customHeight="1" thickTop="1" thickBot="1" x14ac:dyDescent="0.25">
      <c r="A19" s="187"/>
      <c r="C19" s="165"/>
      <c r="D19" s="232"/>
      <c r="E19" s="165"/>
      <c r="F19" s="165"/>
      <c r="G19" s="165"/>
      <c r="H19" s="232"/>
      <c r="I19" s="165"/>
      <c r="J19" s="232"/>
      <c r="K19" s="165"/>
      <c r="L19" s="232"/>
      <c r="M19" s="165"/>
      <c r="N19" s="232"/>
      <c r="O19" s="165"/>
      <c r="P19" s="232"/>
      <c r="Q19" s="165"/>
      <c r="R19" s="232"/>
    </row>
    <row r="20" spans="1:18" s="186" customFormat="1" ht="18" customHeight="1" thickTop="1" x14ac:dyDescent="0.2">
      <c r="A20" s="391" t="s">
        <v>63</v>
      </c>
      <c r="B20" s="177" t="s">
        <v>50</v>
      </c>
      <c r="C20" s="171">
        <v>16</v>
      </c>
      <c r="D20" s="119">
        <f>100/C22*C20</f>
        <v>47.058823529411768</v>
      </c>
      <c r="E20" s="175">
        <v>19</v>
      </c>
      <c r="F20" s="70">
        <f>100/E22*E20</f>
        <v>70.370370370370367</v>
      </c>
      <c r="G20" s="174">
        <v>14</v>
      </c>
      <c r="H20" s="101">
        <f>100/G22*G20</f>
        <v>56</v>
      </c>
      <c r="I20" s="194">
        <v>14</v>
      </c>
      <c r="J20" s="237">
        <f>100/I22*I20</f>
        <v>60.869565217391298</v>
      </c>
      <c r="K20" s="171">
        <v>23</v>
      </c>
      <c r="L20" s="237">
        <f>100/K22*K20</f>
        <v>71.875</v>
      </c>
      <c r="M20" s="175">
        <v>19</v>
      </c>
      <c r="N20" s="70">
        <f>100/M22*M20</f>
        <v>73.07692307692308</v>
      </c>
      <c r="O20" s="171">
        <v>17</v>
      </c>
      <c r="P20" s="70">
        <f>100/O22*O20</f>
        <v>89.473684210526329</v>
      </c>
      <c r="Q20" s="120">
        <f t="shared" ref="Q20:Q21" si="5">SUM(C20,E20,G20,I20,K20,M20,O20)</f>
        <v>122</v>
      </c>
      <c r="R20" s="70">
        <f>100/Q22*Q20</f>
        <v>65.591397849462368</v>
      </c>
    </row>
    <row r="21" spans="1:18" s="186" customFormat="1" ht="18" customHeight="1" x14ac:dyDescent="0.2">
      <c r="A21" s="392"/>
      <c r="B21" s="179" t="s">
        <v>169</v>
      </c>
      <c r="C21" s="78">
        <f>SUM(C22)-C20</f>
        <v>18</v>
      </c>
      <c r="D21" s="76">
        <f>100/C22*C21</f>
        <v>52.941176470588239</v>
      </c>
      <c r="E21" s="78">
        <f>SUM(E22)-E20</f>
        <v>8</v>
      </c>
      <c r="F21" s="76">
        <f>100/E22*E21</f>
        <v>29.62962962962963</v>
      </c>
      <c r="G21" s="78">
        <f>SUM(G22)-G20</f>
        <v>11</v>
      </c>
      <c r="H21" s="79">
        <f>100/G22*G21</f>
        <v>44</v>
      </c>
      <c r="I21" s="195">
        <f>SUM(I22)-I20</f>
        <v>9</v>
      </c>
      <c r="J21" s="238">
        <f>100/I22*I21</f>
        <v>39.130434782608695</v>
      </c>
      <c r="K21" s="172">
        <f>SUM(K22)-K20</f>
        <v>9</v>
      </c>
      <c r="L21" s="238">
        <f>100/K22*K21</f>
        <v>28.125</v>
      </c>
      <c r="M21" s="172">
        <f>SUM(M22)-M20</f>
        <v>7</v>
      </c>
      <c r="N21" s="238">
        <f>100/M22*M21</f>
        <v>26.923076923076923</v>
      </c>
      <c r="O21" s="172">
        <v>2</v>
      </c>
      <c r="P21" s="76">
        <f>100/O22*O21</f>
        <v>10.526315789473685</v>
      </c>
      <c r="Q21" s="78">
        <f t="shared" si="5"/>
        <v>64</v>
      </c>
      <c r="R21" s="76">
        <f>100/Q22*Q21</f>
        <v>34.408602150537632</v>
      </c>
    </row>
    <row r="22" spans="1:18" s="186" customFormat="1" ht="18" customHeight="1" thickBot="1" x14ac:dyDescent="0.25">
      <c r="A22" s="393"/>
      <c r="B22" s="181" t="s">
        <v>1</v>
      </c>
      <c r="C22" s="93">
        <v>34</v>
      </c>
      <c r="D22" s="84">
        <f>100/C22*C22</f>
        <v>100</v>
      </c>
      <c r="E22" s="82">
        <v>27</v>
      </c>
      <c r="F22" s="84">
        <f>100/E22*E22</f>
        <v>100</v>
      </c>
      <c r="G22" s="93">
        <v>25</v>
      </c>
      <c r="H22" s="99">
        <f>100/G22*G22</f>
        <v>100</v>
      </c>
      <c r="I22" s="93">
        <v>23</v>
      </c>
      <c r="J22" s="236">
        <f>100/I22*I22</f>
        <v>100</v>
      </c>
      <c r="K22" s="82">
        <v>32</v>
      </c>
      <c r="L22" s="236">
        <f>100/K22*K22</f>
        <v>100</v>
      </c>
      <c r="M22" s="82">
        <v>26</v>
      </c>
      <c r="N22" s="234">
        <f>100/M22*M22</f>
        <v>100</v>
      </c>
      <c r="O22" s="82">
        <f>SUM(O20:O21)</f>
        <v>19</v>
      </c>
      <c r="P22" s="85">
        <f>100/O22*O22</f>
        <v>100</v>
      </c>
      <c r="Q22" s="100">
        <f t="shared" ref="Q22" si="6">SUM(C22,E22,G22,I22,K22,M22,O22)</f>
        <v>186</v>
      </c>
      <c r="R22" s="85">
        <f>100/Q22*Q22</f>
        <v>100</v>
      </c>
    </row>
    <row r="23" spans="1:18" s="186" customFormat="1" ht="18" customHeight="1" thickTop="1" thickBot="1" x14ac:dyDescent="0.25">
      <c r="A23" s="187"/>
      <c r="C23" s="188"/>
      <c r="D23" s="271"/>
      <c r="E23" s="224"/>
      <c r="F23" s="224"/>
      <c r="G23" s="224"/>
      <c r="H23" s="271"/>
      <c r="I23" s="188"/>
      <c r="J23" s="271"/>
      <c r="K23" s="188"/>
      <c r="L23" s="271"/>
      <c r="M23" s="188"/>
      <c r="N23" s="271"/>
      <c r="O23" s="188"/>
      <c r="P23" s="271"/>
      <c r="Q23" s="188"/>
      <c r="R23" s="232"/>
    </row>
    <row r="24" spans="1:18" s="186" customFormat="1" ht="18" customHeight="1" thickTop="1" x14ac:dyDescent="0.2">
      <c r="A24" s="391" t="s">
        <v>64</v>
      </c>
      <c r="B24" s="177" t="s">
        <v>50</v>
      </c>
      <c r="C24" s="71">
        <v>0</v>
      </c>
      <c r="D24" s="119">
        <v>0</v>
      </c>
      <c r="E24" s="77">
        <v>0</v>
      </c>
      <c r="F24" s="70">
        <v>0</v>
      </c>
      <c r="G24" s="174">
        <v>1</v>
      </c>
      <c r="H24" s="101">
        <f>100/G26*G24</f>
        <v>100</v>
      </c>
      <c r="I24" s="194">
        <v>2</v>
      </c>
      <c r="J24" s="237">
        <f>100/I26*I24</f>
        <v>100</v>
      </c>
      <c r="K24" s="171">
        <v>2</v>
      </c>
      <c r="L24" s="237">
        <f>100/K26*K24</f>
        <v>100</v>
      </c>
      <c r="M24" s="175">
        <v>3</v>
      </c>
      <c r="N24" s="70">
        <f>100/M26*M24</f>
        <v>100</v>
      </c>
      <c r="O24" s="171">
        <v>3</v>
      </c>
      <c r="P24" s="119">
        <f>100/O26*O24</f>
        <v>100</v>
      </c>
      <c r="Q24" s="71">
        <f t="shared" ref="Q24:Q25" si="7">SUM(C24,E24,G24,I24,K24,M24,O24)</f>
        <v>11</v>
      </c>
      <c r="R24" s="70">
        <f>100/Q26*Q24</f>
        <v>100.00000000000001</v>
      </c>
    </row>
    <row r="25" spans="1:18" s="186" customFormat="1" ht="18" customHeight="1" x14ac:dyDescent="0.2">
      <c r="A25" s="392"/>
      <c r="B25" s="179" t="s">
        <v>169</v>
      </c>
      <c r="C25" s="78">
        <f>SUM(C26)-C24</f>
        <v>0</v>
      </c>
      <c r="D25" s="79">
        <v>0</v>
      </c>
      <c r="E25" s="77">
        <f>SUM(E26)-E24</f>
        <v>0</v>
      </c>
      <c r="F25" s="76">
        <v>0</v>
      </c>
      <c r="G25" s="77">
        <f>SUM(G26)-G24</f>
        <v>0</v>
      </c>
      <c r="H25" s="76">
        <f>100/G26*G25</f>
        <v>0</v>
      </c>
      <c r="I25" s="195">
        <f>SUM(I26)-I24</f>
        <v>0</v>
      </c>
      <c r="J25" s="238">
        <f>100/I26*I25</f>
        <v>0</v>
      </c>
      <c r="K25" s="172">
        <f>SUM(K26)-K24</f>
        <v>0</v>
      </c>
      <c r="L25" s="238">
        <f>100/K26*K25</f>
        <v>0</v>
      </c>
      <c r="M25" s="172">
        <f>SUM(M26)-M24</f>
        <v>0</v>
      </c>
      <c r="N25" s="238">
        <f>100/M26*M25</f>
        <v>0</v>
      </c>
      <c r="O25" s="172">
        <v>0</v>
      </c>
      <c r="P25" s="76">
        <f>100/O26*O25</f>
        <v>0</v>
      </c>
      <c r="Q25" s="78">
        <f t="shared" si="7"/>
        <v>0</v>
      </c>
      <c r="R25" s="76">
        <f>100/Q26*Q25</f>
        <v>0</v>
      </c>
    </row>
    <row r="26" spans="1:18" s="186" customFormat="1" ht="18" customHeight="1" thickBot="1" x14ac:dyDescent="0.25">
      <c r="A26" s="393"/>
      <c r="B26" s="181" t="s">
        <v>1</v>
      </c>
      <c r="C26" s="82">
        <v>0</v>
      </c>
      <c r="D26" s="84">
        <v>0</v>
      </c>
      <c r="E26" s="82">
        <v>0</v>
      </c>
      <c r="F26" s="84">
        <v>0</v>
      </c>
      <c r="G26" s="93">
        <v>1</v>
      </c>
      <c r="H26" s="99">
        <f>100/G26*G26</f>
        <v>100</v>
      </c>
      <c r="I26" s="93">
        <v>2</v>
      </c>
      <c r="J26" s="236">
        <f>100/I26*I26</f>
        <v>100</v>
      </c>
      <c r="K26" s="82">
        <v>2</v>
      </c>
      <c r="L26" s="236">
        <f>100/K26*K26</f>
        <v>100</v>
      </c>
      <c r="M26" s="82">
        <v>3</v>
      </c>
      <c r="N26" s="234">
        <f>100/M26*M26</f>
        <v>100</v>
      </c>
      <c r="O26" s="82">
        <f>SUM(O24:O25)</f>
        <v>3</v>
      </c>
      <c r="P26" s="234">
        <f>100/O26*O26</f>
        <v>100</v>
      </c>
      <c r="Q26" s="82">
        <f t="shared" ref="Q26" si="8">SUM(C26,E26,G26,I26,K26,M26,O26)</f>
        <v>11</v>
      </c>
      <c r="R26" s="85">
        <f>100/Q26*Q26</f>
        <v>100.00000000000001</v>
      </c>
    </row>
    <row r="27" spans="1:18" s="186" customFormat="1" ht="18" customHeight="1" thickTop="1" thickBot="1" x14ac:dyDescent="0.25">
      <c r="A27" s="187"/>
      <c r="C27" s="165"/>
      <c r="D27" s="232"/>
      <c r="E27" s="165"/>
      <c r="F27" s="165"/>
      <c r="G27" s="165"/>
      <c r="H27" s="232"/>
      <c r="I27" s="165"/>
      <c r="J27" s="232"/>
      <c r="K27" s="165"/>
      <c r="L27" s="232"/>
      <c r="M27" s="165"/>
      <c r="N27" s="232"/>
      <c r="O27" s="165"/>
      <c r="P27" s="232"/>
      <c r="Q27" s="165"/>
      <c r="R27" s="232"/>
    </row>
    <row r="28" spans="1:18" s="186" customFormat="1" ht="18" customHeight="1" thickTop="1" x14ac:dyDescent="0.2">
      <c r="A28" s="391" t="s">
        <v>65</v>
      </c>
      <c r="B28" s="177" t="s">
        <v>50</v>
      </c>
      <c r="C28" s="171">
        <v>112</v>
      </c>
      <c r="D28" s="119">
        <f>100/C30*C28</f>
        <v>67.06586826347305</v>
      </c>
      <c r="E28" s="175">
        <v>81</v>
      </c>
      <c r="F28" s="70">
        <f>100/E30*E28</f>
        <v>72.972972972972968</v>
      </c>
      <c r="G28" s="174">
        <v>95</v>
      </c>
      <c r="H28" s="101">
        <f>100/G30*G28</f>
        <v>72.519083969465655</v>
      </c>
      <c r="I28" s="194">
        <v>76</v>
      </c>
      <c r="J28" s="237">
        <f>100/I30*I28</f>
        <v>58.461538461538467</v>
      </c>
      <c r="K28" s="171">
        <v>79</v>
      </c>
      <c r="L28" s="237">
        <f>100/K30*K28</f>
        <v>84.042553191489361</v>
      </c>
      <c r="M28" s="175">
        <v>62</v>
      </c>
      <c r="N28" s="70">
        <f>100/M30*M28</f>
        <v>89.85507246376811</v>
      </c>
      <c r="O28" s="171">
        <v>16</v>
      </c>
      <c r="P28" s="119">
        <f>100/O30*O28</f>
        <v>76.19047619047619</v>
      </c>
      <c r="Q28" s="71">
        <f t="shared" ref="Q28:Q29" si="9">SUM(C28,E28,G28,I28,K28,M28,O28)</f>
        <v>521</v>
      </c>
      <c r="R28" s="70">
        <f>100/Q30*Q28</f>
        <v>72.060857538035961</v>
      </c>
    </row>
    <row r="29" spans="1:18" s="186" customFormat="1" ht="18" customHeight="1" x14ac:dyDescent="0.2">
      <c r="A29" s="392"/>
      <c r="B29" s="179" t="s">
        <v>169</v>
      </c>
      <c r="C29" s="172">
        <f>SUM(C30)-C28</f>
        <v>55</v>
      </c>
      <c r="D29" s="79">
        <f>100/C30*C29</f>
        <v>32.934131736526943</v>
      </c>
      <c r="E29" s="77">
        <f>SUM(E30)-E28</f>
        <v>30</v>
      </c>
      <c r="F29" s="76">
        <f>100/E30*E29</f>
        <v>27.027027027027028</v>
      </c>
      <c r="G29" s="176">
        <f>SUM(G30)-G28</f>
        <v>36</v>
      </c>
      <c r="H29" s="102">
        <f>100/G30*G29</f>
        <v>27.480916030534353</v>
      </c>
      <c r="I29" s="195">
        <f>SUM(I30)-I28</f>
        <v>54</v>
      </c>
      <c r="J29" s="238">
        <f>100/I30*I29</f>
        <v>41.53846153846154</v>
      </c>
      <c r="K29" s="172">
        <f>SUM(K30)-K28</f>
        <v>15</v>
      </c>
      <c r="L29" s="238">
        <f>100/K30*K29</f>
        <v>15.957446808510639</v>
      </c>
      <c r="M29" s="172">
        <f>SUM(M30)-M28</f>
        <v>7</v>
      </c>
      <c r="N29" s="238">
        <f>100/M30*M29</f>
        <v>10.144927536231885</v>
      </c>
      <c r="O29" s="172">
        <v>5</v>
      </c>
      <c r="P29" s="79">
        <f>100/O30*O29</f>
        <v>23.80952380952381</v>
      </c>
      <c r="Q29" s="77">
        <f t="shared" si="9"/>
        <v>202</v>
      </c>
      <c r="R29" s="76">
        <f>100/Q30*Q29</f>
        <v>27.939142461964039</v>
      </c>
    </row>
    <row r="30" spans="1:18" s="186" customFormat="1" ht="18" customHeight="1" thickBot="1" x14ac:dyDescent="0.25">
      <c r="A30" s="393"/>
      <c r="B30" s="181" t="s">
        <v>1</v>
      </c>
      <c r="C30" s="82">
        <v>167</v>
      </c>
      <c r="D30" s="84">
        <f>100/C30*C30</f>
        <v>99.999999999999986</v>
      </c>
      <c r="E30" s="82">
        <v>111</v>
      </c>
      <c r="F30" s="84">
        <f>100/E30*E30</f>
        <v>100</v>
      </c>
      <c r="G30" s="93">
        <v>131</v>
      </c>
      <c r="H30" s="99">
        <f>100/G30*G30</f>
        <v>100</v>
      </c>
      <c r="I30" s="93">
        <v>130</v>
      </c>
      <c r="J30" s="236">
        <f>100/I30*I30</f>
        <v>100</v>
      </c>
      <c r="K30" s="82">
        <v>94</v>
      </c>
      <c r="L30" s="236">
        <f>100/K30*K30</f>
        <v>100</v>
      </c>
      <c r="M30" s="82">
        <v>69</v>
      </c>
      <c r="N30" s="234">
        <f>100/M30*M30</f>
        <v>100</v>
      </c>
      <c r="O30" s="82">
        <f>SUM(O28:O29)</f>
        <v>21</v>
      </c>
      <c r="P30" s="234">
        <f>100/O30*O30</f>
        <v>100</v>
      </c>
      <c r="Q30" s="82">
        <f t="shared" ref="Q30" si="10">SUM(C30,E30,G30,I30,K30,M30,O30)</f>
        <v>723</v>
      </c>
      <c r="R30" s="85">
        <f>100/Q30*Q30</f>
        <v>100</v>
      </c>
    </row>
    <row r="31" spans="1:18" s="186" customFormat="1" ht="18" customHeight="1" thickTop="1" thickBot="1" x14ac:dyDescent="0.25">
      <c r="A31" s="187"/>
      <c r="C31" s="165"/>
      <c r="D31" s="232"/>
      <c r="E31" s="165"/>
      <c r="F31" s="165"/>
      <c r="G31" s="165"/>
      <c r="H31" s="232"/>
      <c r="I31" s="165"/>
      <c r="J31" s="232"/>
      <c r="K31" s="165"/>
      <c r="L31" s="232"/>
      <c r="M31" s="165"/>
      <c r="N31" s="232"/>
      <c r="O31" s="165"/>
      <c r="P31" s="232"/>
      <c r="Q31" s="165"/>
      <c r="R31" s="232"/>
    </row>
    <row r="32" spans="1:18" s="186" customFormat="1" ht="18" customHeight="1" thickTop="1" x14ac:dyDescent="0.2">
      <c r="A32" s="391" t="s">
        <v>66</v>
      </c>
      <c r="B32" s="177" t="s">
        <v>50</v>
      </c>
      <c r="C32" s="171">
        <v>1</v>
      </c>
      <c r="D32" s="119">
        <f>100/C34*C32</f>
        <v>20</v>
      </c>
      <c r="E32" s="175">
        <v>1</v>
      </c>
      <c r="F32" s="70">
        <f>100/E34*E32</f>
        <v>25</v>
      </c>
      <c r="G32" s="174">
        <v>1</v>
      </c>
      <c r="H32" s="101">
        <f>100/G34*G32</f>
        <v>25</v>
      </c>
      <c r="I32" s="194">
        <v>2</v>
      </c>
      <c r="J32" s="237">
        <f>100/I34*I32</f>
        <v>66.666666666666671</v>
      </c>
      <c r="K32" s="171">
        <v>3</v>
      </c>
      <c r="L32" s="237">
        <f>100/K34*K32</f>
        <v>42.857142857142861</v>
      </c>
      <c r="M32" s="175">
        <v>4</v>
      </c>
      <c r="N32" s="70">
        <f>100/M34*M32</f>
        <v>80</v>
      </c>
      <c r="O32" s="171">
        <v>3</v>
      </c>
      <c r="P32" s="119">
        <f>100/O34*O32</f>
        <v>75</v>
      </c>
      <c r="Q32" s="71">
        <f t="shared" ref="Q32:Q33" si="11">SUM(C32,E32,G32,I32,K32,M32,O32)</f>
        <v>15</v>
      </c>
      <c r="R32" s="70">
        <f>100/Q34*Q32</f>
        <v>46.875</v>
      </c>
    </row>
    <row r="33" spans="1:18" s="186" customFormat="1" ht="18" customHeight="1" x14ac:dyDescent="0.2">
      <c r="A33" s="392"/>
      <c r="B33" s="179" t="s">
        <v>169</v>
      </c>
      <c r="C33" s="172">
        <f>SUM(C34)-C32</f>
        <v>4</v>
      </c>
      <c r="D33" s="79">
        <f>100/C34*C33</f>
        <v>80</v>
      </c>
      <c r="E33" s="173">
        <f>SUM(E34)-E32</f>
        <v>3</v>
      </c>
      <c r="F33" s="76">
        <f>100/E34*E33</f>
        <v>75</v>
      </c>
      <c r="G33" s="176">
        <f>SUM(G34)-G32</f>
        <v>3</v>
      </c>
      <c r="H33" s="102">
        <f>100/G34*G33</f>
        <v>75</v>
      </c>
      <c r="I33" s="195">
        <f>SUM(I34)-I32</f>
        <v>1</v>
      </c>
      <c r="J33" s="238">
        <f>100/I34*I33</f>
        <v>33.333333333333336</v>
      </c>
      <c r="K33" s="172">
        <f>SUM(K34)-K32</f>
        <v>4</v>
      </c>
      <c r="L33" s="238">
        <f>100/K34*K33</f>
        <v>57.142857142857146</v>
      </c>
      <c r="M33" s="172">
        <f>SUM(M34)-M32</f>
        <v>1</v>
      </c>
      <c r="N33" s="238">
        <f>100/M34*M33</f>
        <v>20</v>
      </c>
      <c r="O33" s="172">
        <v>1</v>
      </c>
      <c r="P33" s="79">
        <f>100/O34*O33</f>
        <v>25</v>
      </c>
      <c r="Q33" s="77">
        <f t="shared" si="11"/>
        <v>17</v>
      </c>
      <c r="R33" s="76">
        <f>100/Q34*Q33</f>
        <v>53.125</v>
      </c>
    </row>
    <row r="34" spans="1:18" s="186" customFormat="1" ht="18" customHeight="1" thickBot="1" x14ac:dyDescent="0.25">
      <c r="A34" s="393"/>
      <c r="B34" s="181" t="s">
        <v>1</v>
      </c>
      <c r="C34" s="82">
        <v>5</v>
      </c>
      <c r="D34" s="84">
        <f>100/C34*C34</f>
        <v>100</v>
      </c>
      <c r="E34" s="82">
        <v>4</v>
      </c>
      <c r="F34" s="84">
        <f>100/E34*E34</f>
        <v>100</v>
      </c>
      <c r="G34" s="93">
        <v>4</v>
      </c>
      <c r="H34" s="99">
        <f>100/G34*G34</f>
        <v>100</v>
      </c>
      <c r="I34" s="93">
        <v>3</v>
      </c>
      <c r="J34" s="236">
        <f>100/I34*I34</f>
        <v>100</v>
      </c>
      <c r="K34" s="82">
        <v>7</v>
      </c>
      <c r="L34" s="236">
        <f>100/K34*K34</f>
        <v>100</v>
      </c>
      <c r="M34" s="82">
        <v>5</v>
      </c>
      <c r="N34" s="234">
        <f>100/M34*M34</f>
        <v>100</v>
      </c>
      <c r="O34" s="82">
        <f>SUM(O32:O33)</f>
        <v>4</v>
      </c>
      <c r="P34" s="234">
        <f>100/O34*O34</f>
        <v>100</v>
      </c>
      <c r="Q34" s="82">
        <f t="shared" ref="Q34" si="12">SUM(C34,E34,G34,I34,K34,M34,O34)</f>
        <v>32</v>
      </c>
      <c r="R34" s="85">
        <f>100/Q34*Q34</f>
        <v>100</v>
      </c>
    </row>
    <row r="35" spans="1:18" s="186" customFormat="1" ht="18" customHeight="1" thickTop="1" thickBot="1" x14ac:dyDescent="0.25">
      <c r="A35" s="187"/>
      <c r="C35" s="165"/>
      <c r="D35" s="232"/>
      <c r="E35" s="165"/>
      <c r="F35" s="165"/>
      <c r="G35" s="165"/>
      <c r="H35" s="232"/>
      <c r="I35" s="165"/>
      <c r="J35" s="232"/>
      <c r="K35" s="165"/>
      <c r="L35" s="232"/>
      <c r="M35" s="165"/>
      <c r="N35" s="232"/>
      <c r="O35" s="165"/>
      <c r="P35" s="232"/>
      <c r="Q35" s="165"/>
      <c r="R35" s="232"/>
    </row>
    <row r="36" spans="1:18" s="186" customFormat="1" ht="18" customHeight="1" thickTop="1" x14ac:dyDescent="0.2">
      <c r="A36" s="396" t="s">
        <v>67</v>
      </c>
      <c r="B36" s="337" t="s">
        <v>50</v>
      </c>
      <c r="C36" s="174">
        <v>11</v>
      </c>
      <c r="D36" s="101">
        <f>100/C38*C36</f>
        <v>55</v>
      </c>
      <c r="E36" s="194">
        <v>15</v>
      </c>
      <c r="F36" s="237">
        <f>100/E38*E36</f>
        <v>41.666666666666664</v>
      </c>
      <c r="G36" s="174">
        <v>18</v>
      </c>
      <c r="H36" s="101">
        <f>100/G38*G36</f>
        <v>34.615384615384613</v>
      </c>
      <c r="I36" s="194">
        <v>16</v>
      </c>
      <c r="J36" s="237">
        <f>100/I38*I36</f>
        <v>29.62962962962963</v>
      </c>
      <c r="K36" s="174">
        <v>13</v>
      </c>
      <c r="L36" s="237">
        <f>100/K38*K36</f>
        <v>29.545454545454547</v>
      </c>
      <c r="M36" s="194">
        <v>9</v>
      </c>
      <c r="N36" s="237">
        <f>100/M38*M36</f>
        <v>36</v>
      </c>
      <c r="O36" s="174">
        <f>11+9</f>
        <v>20</v>
      </c>
      <c r="P36" s="101">
        <f>100/O38*O36</f>
        <v>47.61904761904762</v>
      </c>
      <c r="Q36" s="277">
        <f t="shared" ref="Q36:Q37" si="13">SUM(C36,E36,G36,I36,K36,M36,O36)</f>
        <v>102</v>
      </c>
      <c r="R36" s="237">
        <f>100/Q38*Q36</f>
        <v>37.362637362637358</v>
      </c>
    </row>
    <row r="37" spans="1:18" s="186" customFormat="1" ht="18" customHeight="1" x14ac:dyDescent="0.2">
      <c r="A37" s="397"/>
      <c r="B37" s="338" t="s">
        <v>169</v>
      </c>
      <c r="C37" s="176">
        <f>SUM(C38)-C36</f>
        <v>9</v>
      </c>
      <c r="D37" s="102">
        <f>100/C38*C37</f>
        <v>45</v>
      </c>
      <c r="E37" s="195">
        <f>SUM(E38)-E36</f>
        <v>21</v>
      </c>
      <c r="F37" s="238">
        <f>100/E38*E37</f>
        <v>58.333333333333329</v>
      </c>
      <c r="G37" s="176">
        <f>SUM(G38)-G36</f>
        <v>34</v>
      </c>
      <c r="H37" s="102">
        <f>100/G38*G37</f>
        <v>65.384615384615387</v>
      </c>
      <c r="I37" s="195">
        <f>SUM(I38)-I36</f>
        <v>38</v>
      </c>
      <c r="J37" s="238">
        <f>100/I38*I37</f>
        <v>70.370370370370367</v>
      </c>
      <c r="K37" s="176">
        <f>SUM(K38)-K36</f>
        <v>31</v>
      </c>
      <c r="L37" s="238">
        <f>100/K38*K37</f>
        <v>70.454545454545467</v>
      </c>
      <c r="M37" s="176">
        <f>SUM(M38)-M36</f>
        <v>16</v>
      </c>
      <c r="N37" s="238">
        <f>100/M38*M37</f>
        <v>64</v>
      </c>
      <c r="O37" s="176">
        <f>15+7</f>
        <v>22</v>
      </c>
      <c r="P37" s="102">
        <f>100/O38*O37</f>
        <v>52.38095238095238</v>
      </c>
      <c r="Q37" s="92">
        <f t="shared" si="13"/>
        <v>171</v>
      </c>
      <c r="R37" s="238">
        <f>100/Q38*Q37</f>
        <v>62.637362637362635</v>
      </c>
    </row>
    <row r="38" spans="1:18" s="186" customFormat="1" ht="18" customHeight="1" thickBot="1" x14ac:dyDescent="0.25">
      <c r="A38" s="412"/>
      <c r="B38" s="339" t="s">
        <v>1</v>
      </c>
      <c r="C38" s="93">
        <v>20</v>
      </c>
      <c r="D38" s="99">
        <f>100/C38*C38</f>
        <v>100</v>
      </c>
      <c r="E38" s="93">
        <v>36</v>
      </c>
      <c r="F38" s="99">
        <f>100/E38*E38</f>
        <v>100</v>
      </c>
      <c r="G38" s="93">
        <v>52</v>
      </c>
      <c r="H38" s="99">
        <f>100/G38*G38</f>
        <v>100</v>
      </c>
      <c r="I38" s="93">
        <v>54</v>
      </c>
      <c r="J38" s="236">
        <f>100/I38*I38</f>
        <v>100</v>
      </c>
      <c r="K38" s="93">
        <v>44</v>
      </c>
      <c r="L38" s="236">
        <f>100/K38*K38</f>
        <v>100.00000000000001</v>
      </c>
      <c r="M38" s="93">
        <v>25</v>
      </c>
      <c r="N38" s="236">
        <f>100/M38*M38</f>
        <v>100</v>
      </c>
      <c r="O38" s="93">
        <f>SUM(O36:O37)</f>
        <v>42</v>
      </c>
      <c r="P38" s="236">
        <f>100/O38*O38</f>
        <v>100</v>
      </c>
      <c r="Q38" s="93">
        <f t="shared" ref="Q38" si="14">SUM(C38,E38,G38,I38,K38,M38,O38)</f>
        <v>273</v>
      </c>
      <c r="R38" s="336">
        <f>100/Q38*Q38</f>
        <v>100</v>
      </c>
    </row>
    <row r="39" spans="1:18" s="186" customFormat="1" ht="18" customHeight="1" thickTop="1" thickBot="1" x14ac:dyDescent="0.25">
      <c r="A39" s="416"/>
      <c r="B39" s="166"/>
      <c r="C39" s="188"/>
      <c r="D39" s="271"/>
      <c r="E39" s="188"/>
      <c r="F39" s="271"/>
      <c r="G39" s="188"/>
      <c r="H39" s="271"/>
      <c r="I39" s="188"/>
      <c r="J39" s="271"/>
      <c r="K39" s="188"/>
      <c r="L39" s="271"/>
      <c r="M39" s="188"/>
      <c r="N39" s="271"/>
      <c r="O39" s="188"/>
      <c r="P39" s="271"/>
      <c r="Q39" s="188"/>
      <c r="R39" s="271"/>
    </row>
    <row r="40" spans="1:18" s="186" customFormat="1" ht="18" customHeight="1" thickTop="1" x14ac:dyDescent="0.2">
      <c r="A40" s="396" t="s">
        <v>162</v>
      </c>
      <c r="B40" s="337" t="s">
        <v>50</v>
      </c>
      <c r="C40" s="174">
        <v>0</v>
      </c>
      <c r="D40" s="101">
        <v>0</v>
      </c>
      <c r="E40" s="194">
        <v>0</v>
      </c>
      <c r="F40" s="237">
        <v>0</v>
      </c>
      <c r="G40" s="174">
        <v>0</v>
      </c>
      <c r="H40" s="101">
        <v>0</v>
      </c>
      <c r="I40" s="194">
        <v>0</v>
      </c>
      <c r="J40" s="237">
        <v>0</v>
      </c>
      <c r="K40" s="174">
        <v>6</v>
      </c>
      <c r="L40" s="237">
        <f>100/K42*K40</f>
        <v>66.666666666666657</v>
      </c>
      <c r="M40" s="194">
        <v>0</v>
      </c>
      <c r="N40" s="237">
        <v>0</v>
      </c>
      <c r="O40" s="174">
        <v>0</v>
      </c>
      <c r="P40" s="101">
        <v>0</v>
      </c>
      <c r="Q40" s="277">
        <f t="shared" ref="Q40:Q41" si="15">SUM(C40,E40,G40,I40,K40,M40,O40)</f>
        <v>6</v>
      </c>
      <c r="R40" s="237">
        <f>100/Q42*Q40</f>
        <v>66.666666666666657</v>
      </c>
    </row>
    <row r="41" spans="1:18" s="186" customFormat="1" ht="18" customHeight="1" x14ac:dyDescent="0.2">
      <c r="A41" s="397"/>
      <c r="B41" s="338" t="s">
        <v>169</v>
      </c>
      <c r="C41" s="176">
        <f>SUM(C42)-C40</f>
        <v>0</v>
      </c>
      <c r="D41" s="102">
        <v>0</v>
      </c>
      <c r="E41" s="195">
        <f>SUM(E42)-E40</f>
        <v>0</v>
      </c>
      <c r="F41" s="238">
        <v>0</v>
      </c>
      <c r="G41" s="176">
        <f>SUM(G42)-G40</f>
        <v>0</v>
      </c>
      <c r="H41" s="102">
        <v>0</v>
      </c>
      <c r="I41" s="195">
        <f>SUM(I42)-I40</f>
        <v>0</v>
      </c>
      <c r="J41" s="238">
        <v>0</v>
      </c>
      <c r="K41" s="176">
        <f>SUM(K42)-K40</f>
        <v>3</v>
      </c>
      <c r="L41" s="238">
        <f>100/K42*K41</f>
        <v>33.333333333333329</v>
      </c>
      <c r="M41" s="176">
        <f>SUM(M42)-M40</f>
        <v>0</v>
      </c>
      <c r="N41" s="238">
        <v>0</v>
      </c>
      <c r="O41" s="176">
        <v>0</v>
      </c>
      <c r="P41" s="102">
        <v>0</v>
      </c>
      <c r="Q41" s="92">
        <f t="shared" si="15"/>
        <v>3</v>
      </c>
      <c r="R41" s="238">
        <f>100/Q42*Q41</f>
        <v>33.333333333333329</v>
      </c>
    </row>
    <row r="42" spans="1:18" s="186" customFormat="1" ht="18" customHeight="1" thickBot="1" x14ac:dyDescent="0.25">
      <c r="A42" s="412"/>
      <c r="B42" s="339" t="s">
        <v>1</v>
      </c>
      <c r="C42" s="93">
        <v>0</v>
      </c>
      <c r="D42" s="99">
        <v>0</v>
      </c>
      <c r="E42" s="93">
        <v>0</v>
      </c>
      <c r="F42" s="99">
        <v>0</v>
      </c>
      <c r="G42" s="93">
        <v>0</v>
      </c>
      <c r="H42" s="99">
        <v>0</v>
      </c>
      <c r="I42" s="93">
        <v>0</v>
      </c>
      <c r="J42" s="236">
        <v>0</v>
      </c>
      <c r="K42" s="93">
        <v>9</v>
      </c>
      <c r="L42" s="236">
        <f>100/K42*K42</f>
        <v>100</v>
      </c>
      <c r="M42" s="93">
        <v>0</v>
      </c>
      <c r="N42" s="236">
        <v>0</v>
      </c>
      <c r="O42" s="93">
        <v>0</v>
      </c>
      <c r="P42" s="236">
        <v>0</v>
      </c>
      <c r="Q42" s="93">
        <f t="shared" ref="Q42" si="16">SUM(C42,E42,G42,I42,K42,M42,O42)</f>
        <v>9</v>
      </c>
      <c r="R42" s="336">
        <f>100/Q42*Q42</f>
        <v>100</v>
      </c>
    </row>
    <row r="43" spans="1:18" s="186" customFormat="1" ht="18" customHeight="1" thickTop="1" thickBot="1" x14ac:dyDescent="0.25">
      <c r="A43" s="416"/>
      <c r="B43" s="166"/>
      <c r="C43" s="188"/>
      <c r="D43" s="271"/>
      <c r="E43" s="188"/>
      <c r="F43" s="271"/>
      <c r="G43" s="188"/>
      <c r="H43" s="271"/>
      <c r="I43" s="188"/>
      <c r="J43" s="271"/>
      <c r="K43" s="188"/>
      <c r="L43" s="271"/>
      <c r="M43" s="188"/>
      <c r="N43" s="271"/>
      <c r="O43" s="188"/>
      <c r="P43" s="271"/>
      <c r="Q43" s="188"/>
      <c r="R43" s="271"/>
    </row>
    <row r="44" spans="1:18" s="186" customFormat="1" ht="18" customHeight="1" thickTop="1" x14ac:dyDescent="0.2">
      <c r="A44" s="396" t="s">
        <v>159</v>
      </c>
      <c r="B44" s="337" t="s">
        <v>50</v>
      </c>
      <c r="C44" s="174">
        <v>0</v>
      </c>
      <c r="D44" s="101">
        <v>0</v>
      </c>
      <c r="E44" s="194">
        <v>0</v>
      </c>
      <c r="F44" s="237">
        <v>0</v>
      </c>
      <c r="G44" s="174">
        <v>0</v>
      </c>
      <c r="H44" s="101">
        <v>0</v>
      </c>
      <c r="I44" s="194">
        <v>0</v>
      </c>
      <c r="J44" s="237">
        <f>100/I46*I44</f>
        <v>0</v>
      </c>
      <c r="K44" s="174">
        <v>0</v>
      </c>
      <c r="L44" s="237">
        <v>0</v>
      </c>
      <c r="M44" s="194">
        <v>0</v>
      </c>
      <c r="N44" s="237">
        <v>0</v>
      </c>
      <c r="O44" s="174">
        <v>0</v>
      </c>
      <c r="P44" s="101">
        <v>0</v>
      </c>
      <c r="Q44" s="277">
        <f t="shared" ref="Q44:Q45" si="17">SUM(C44,E44,G44,I44,K44,M44,O44)</f>
        <v>0</v>
      </c>
      <c r="R44" s="237">
        <f>100/Q46*Q44</f>
        <v>0</v>
      </c>
    </row>
    <row r="45" spans="1:18" s="186" customFormat="1" ht="18" customHeight="1" x14ac:dyDescent="0.2">
      <c r="A45" s="397"/>
      <c r="B45" s="338" t="s">
        <v>169</v>
      </c>
      <c r="C45" s="176">
        <f>SUM(C46)-C44</f>
        <v>0</v>
      </c>
      <c r="D45" s="102">
        <v>0</v>
      </c>
      <c r="E45" s="195">
        <f>SUM(E46)-E44</f>
        <v>0</v>
      </c>
      <c r="F45" s="238">
        <v>0</v>
      </c>
      <c r="G45" s="176">
        <f>SUM(G46)-G44</f>
        <v>0</v>
      </c>
      <c r="H45" s="102">
        <v>0</v>
      </c>
      <c r="I45" s="195">
        <f>SUM(I46)-I44</f>
        <v>4</v>
      </c>
      <c r="J45" s="238">
        <f>100/I46*I45</f>
        <v>100</v>
      </c>
      <c r="K45" s="176">
        <f>SUM(K46)-K44</f>
        <v>0</v>
      </c>
      <c r="L45" s="238">
        <v>0</v>
      </c>
      <c r="M45" s="176">
        <f>SUM(M46)-M44</f>
        <v>0</v>
      </c>
      <c r="N45" s="238">
        <v>0</v>
      </c>
      <c r="O45" s="176">
        <v>0</v>
      </c>
      <c r="P45" s="102">
        <v>0</v>
      </c>
      <c r="Q45" s="92">
        <f t="shared" si="17"/>
        <v>4</v>
      </c>
      <c r="R45" s="238">
        <f>100/Q46*Q45</f>
        <v>100</v>
      </c>
    </row>
    <row r="46" spans="1:18" s="186" customFormat="1" ht="18" customHeight="1" thickBot="1" x14ac:dyDescent="0.25">
      <c r="A46" s="412"/>
      <c r="B46" s="339" t="s">
        <v>1</v>
      </c>
      <c r="C46" s="93">
        <v>0</v>
      </c>
      <c r="D46" s="99">
        <v>0</v>
      </c>
      <c r="E46" s="93">
        <v>0</v>
      </c>
      <c r="F46" s="99">
        <v>0</v>
      </c>
      <c r="G46" s="93">
        <v>0</v>
      </c>
      <c r="H46" s="99">
        <v>0</v>
      </c>
      <c r="I46" s="93">
        <v>4</v>
      </c>
      <c r="J46" s="236">
        <f>100/I46*I46</f>
        <v>100</v>
      </c>
      <c r="K46" s="93">
        <v>0</v>
      </c>
      <c r="L46" s="236">
        <v>0</v>
      </c>
      <c r="M46" s="93">
        <v>0</v>
      </c>
      <c r="N46" s="236">
        <v>0</v>
      </c>
      <c r="O46" s="93">
        <v>0</v>
      </c>
      <c r="P46" s="236">
        <v>0</v>
      </c>
      <c r="Q46" s="93">
        <f t="shared" ref="Q46" si="18">SUM(C46,E46,G46,I46,K46,M46,O46)</f>
        <v>4</v>
      </c>
      <c r="R46" s="336">
        <f>100/Q46*Q46</f>
        <v>100</v>
      </c>
    </row>
    <row r="47" spans="1:18" s="159" customFormat="1" ht="12" thickTop="1" x14ac:dyDescent="0.2">
      <c r="A47" s="162"/>
      <c r="C47" s="163"/>
      <c r="D47" s="235"/>
      <c r="E47" s="163"/>
      <c r="F47" s="163"/>
      <c r="G47" s="163"/>
      <c r="H47" s="235"/>
      <c r="I47" s="166"/>
      <c r="J47" s="235"/>
      <c r="K47" s="163"/>
      <c r="L47" s="235"/>
      <c r="M47" s="163"/>
      <c r="N47" s="235"/>
      <c r="O47" s="163"/>
      <c r="P47" s="235"/>
      <c r="Q47" s="163"/>
      <c r="R47" s="235"/>
    </row>
    <row r="48" spans="1:18" s="159" customFormat="1" ht="11.4" x14ac:dyDescent="0.2">
      <c r="A48" s="162"/>
      <c r="C48" s="163"/>
      <c r="D48" s="164"/>
      <c r="E48" s="163"/>
      <c r="F48" s="164"/>
      <c r="H48" s="162"/>
      <c r="J48" s="162"/>
      <c r="L48" s="162"/>
      <c r="N48" s="162"/>
      <c r="P48" s="162"/>
      <c r="R48" s="162"/>
    </row>
    <row r="49" spans="1:18" s="159" customFormat="1" ht="11.4" x14ac:dyDescent="0.2">
      <c r="A49" s="162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</row>
    <row r="50" spans="1:18" s="159" customFormat="1" ht="11.4" x14ac:dyDescent="0.2">
      <c r="A50" s="162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</row>
    <row r="51" spans="1:18" s="159" customFormat="1" ht="11.4" x14ac:dyDescent="0.2">
      <c r="A51" s="162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</row>
    <row r="52" spans="1:18" s="159" customFormat="1" ht="11.4" x14ac:dyDescent="0.2">
      <c r="A52" s="162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</row>
    <row r="53" spans="1:18" s="159" customFormat="1" ht="11.4" x14ac:dyDescent="0.2">
      <c r="A53" s="162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</row>
    <row r="54" spans="1:18" s="159" customFormat="1" ht="11.4" x14ac:dyDescent="0.2">
      <c r="A54" s="162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</row>
    <row r="55" spans="1:18" x14ac:dyDescent="0.25">
      <c r="C55" s="158"/>
      <c r="Q55" s="5"/>
    </row>
    <row r="56" spans="1:18" x14ac:dyDescent="0.25">
      <c r="Q56" s="5"/>
    </row>
    <row r="57" spans="1:18" x14ac:dyDescent="0.25">
      <c r="Q57" s="5"/>
    </row>
    <row r="58" spans="1:18" x14ac:dyDescent="0.25">
      <c r="Q58" s="5"/>
    </row>
  </sheetData>
  <mergeCells count="27">
    <mergeCell ref="Q6:R6"/>
    <mergeCell ref="A8:A10"/>
    <mergeCell ref="A12:A14"/>
    <mergeCell ref="A16:A18"/>
    <mergeCell ref="A20:A22"/>
    <mergeCell ref="A5:A7"/>
    <mergeCell ref="M5:N5"/>
    <mergeCell ref="O5:P5"/>
    <mergeCell ref="Q5:R5"/>
    <mergeCell ref="C6:D6"/>
    <mergeCell ref="E6:F6"/>
    <mergeCell ref="G6:H6"/>
    <mergeCell ref="C5:D5"/>
    <mergeCell ref="E5:F5"/>
    <mergeCell ref="G5:H5"/>
    <mergeCell ref="I5:J5"/>
    <mergeCell ref="K5:L5"/>
    <mergeCell ref="A44:A46"/>
    <mergeCell ref="I6:J6"/>
    <mergeCell ref="K6:L6"/>
    <mergeCell ref="M6:N6"/>
    <mergeCell ref="A40:A42"/>
    <mergeCell ref="O6:P6"/>
    <mergeCell ref="A28:A30"/>
    <mergeCell ref="A32:A34"/>
    <mergeCell ref="A36:A38"/>
    <mergeCell ref="A24:A26"/>
  </mergeCells>
  <pageMargins left="0.70866141732283472" right="0.70866141732283472" top="0.74803149606299213" bottom="0.74803149606299213" header="0.31496062992125984" footer="0.31496062992125984"/>
  <pageSetup paperSize="8" scale="70" orientation="portrait" horizontalDpi="300" verticalDpi="300" r:id="rId1"/>
  <headerFooter differentOddEven="1">
    <oddHeader>&amp;R&amp;G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S73"/>
  <sheetViews>
    <sheetView zoomScale="90" zoomScaleNormal="90"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O8" sqref="O8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135</v>
      </c>
      <c r="B3" s="2" t="s">
        <v>97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28" customFormat="1" ht="18" customHeight="1" thickBot="1" x14ac:dyDescent="0.35">
      <c r="A7" s="390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82" customFormat="1" ht="18" customHeight="1" thickTop="1" x14ac:dyDescent="0.2">
      <c r="A8" s="396" t="s">
        <v>71</v>
      </c>
      <c r="B8" s="337" t="s">
        <v>50</v>
      </c>
      <c r="C8" s="174">
        <v>9</v>
      </c>
      <c r="D8" s="97">
        <f>100/C10*C8</f>
        <v>20.454545454545457</v>
      </c>
      <c r="E8" s="194">
        <v>10</v>
      </c>
      <c r="F8" s="268">
        <f>100/E10*E8</f>
        <v>13.698630136986301</v>
      </c>
      <c r="G8" s="174">
        <v>11</v>
      </c>
      <c r="H8" s="97">
        <f>100/G10*G8</f>
        <v>18.64406779661017</v>
      </c>
      <c r="I8" s="194">
        <v>25</v>
      </c>
      <c r="J8" s="268">
        <f>100/I10*I8</f>
        <v>48.07692307692308</v>
      </c>
      <c r="K8" s="174">
        <f>SUM(K12,K16,K20,K24,K28,K32,K36)</f>
        <v>18</v>
      </c>
      <c r="L8" s="268">
        <f>100/K10*K8</f>
        <v>33.333333333333336</v>
      </c>
      <c r="M8" s="194">
        <f>SUM(M12,M16,M20,M24,M28,M32,M36)</f>
        <v>24</v>
      </c>
      <c r="N8" s="268">
        <f>100/M10*M8</f>
        <v>48.979591836734699</v>
      </c>
      <c r="O8" s="174">
        <f>SUM(O12,O16,O20,O24,O28,O32,O36,O40,O57)</f>
        <v>30</v>
      </c>
      <c r="P8" s="97">
        <f>100/O10*O8</f>
        <v>48.387096774193544</v>
      </c>
      <c r="Q8" s="277">
        <f t="shared" ref="Q8:Q10" si="0">SUM(C8,E8,G8,I8,K8,M8,O8)</f>
        <v>127</v>
      </c>
      <c r="R8" s="268">
        <f>100/Q10*Q8</f>
        <v>32.315521628498729</v>
      </c>
    </row>
    <row r="9" spans="1:18" s="182" customFormat="1" ht="18" customHeight="1" x14ac:dyDescent="0.2">
      <c r="A9" s="397"/>
      <c r="B9" s="338" t="s">
        <v>169</v>
      </c>
      <c r="C9" s="176">
        <f>SUM(C10-C8)</f>
        <v>35</v>
      </c>
      <c r="D9" s="91">
        <f>100/C10*C9</f>
        <v>79.545454545454547</v>
      </c>
      <c r="E9" s="195">
        <f>SUM(E10-E8)</f>
        <v>63</v>
      </c>
      <c r="F9" s="121">
        <f>100/E10*E9</f>
        <v>86.30136986301369</v>
      </c>
      <c r="G9" s="176">
        <f>SUM(G10-G8)</f>
        <v>48</v>
      </c>
      <c r="H9" s="91">
        <f>100/G10*G9</f>
        <v>81.355932203389827</v>
      </c>
      <c r="I9" s="195">
        <f>SUM(I10-I8)</f>
        <v>27</v>
      </c>
      <c r="J9" s="121">
        <f>100/I10*I9</f>
        <v>51.923076923076927</v>
      </c>
      <c r="K9" s="176">
        <f>SUM(K10-K8)</f>
        <v>36</v>
      </c>
      <c r="L9" s="121">
        <f>100/K10*K9</f>
        <v>66.666666666666671</v>
      </c>
      <c r="M9" s="176">
        <f>SUM(M10-M8)</f>
        <v>25</v>
      </c>
      <c r="N9" s="121">
        <f>100/M10*M9</f>
        <v>51.020408163265309</v>
      </c>
      <c r="O9" s="176">
        <f>SUM(O10-O8)</f>
        <v>32</v>
      </c>
      <c r="P9" s="91">
        <f>100/O10*O9</f>
        <v>51.612903225806448</v>
      </c>
      <c r="Q9" s="92">
        <f t="shared" si="0"/>
        <v>266</v>
      </c>
      <c r="R9" s="121">
        <f>100/Q10*Q9</f>
        <v>67.684478371501271</v>
      </c>
    </row>
    <row r="10" spans="1:18" s="182" customFormat="1" ht="18" customHeight="1" thickBot="1" x14ac:dyDescent="0.25">
      <c r="A10" s="412"/>
      <c r="B10" s="339" t="s">
        <v>1</v>
      </c>
      <c r="C10" s="93">
        <v>44</v>
      </c>
      <c r="D10" s="94">
        <f>100/C10*C10</f>
        <v>100.00000000000001</v>
      </c>
      <c r="E10" s="93">
        <v>73</v>
      </c>
      <c r="F10" s="94">
        <f>100/E10*E10</f>
        <v>100</v>
      </c>
      <c r="G10" s="93">
        <v>59</v>
      </c>
      <c r="H10" s="94">
        <f>100/G10*G10</f>
        <v>100</v>
      </c>
      <c r="I10" s="93">
        <v>52</v>
      </c>
      <c r="J10" s="267">
        <f>100/I10*I10</f>
        <v>100</v>
      </c>
      <c r="K10" s="93">
        <f>SUM(K14,K18,K22,K26,K30,K34,K38)</f>
        <v>54</v>
      </c>
      <c r="L10" s="267">
        <f>100/K10*K10</f>
        <v>100</v>
      </c>
      <c r="M10" s="93">
        <f>SUM(M14,M18,M22,M26,M30,M34,M38)</f>
        <v>49</v>
      </c>
      <c r="N10" s="267">
        <f>100/M10*M10</f>
        <v>100</v>
      </c>
      <c r="O10" s="93">
        <f>SUM(O14,O18,O22,O26,O30,O34,O38,O42,O59)</f>
        <v>62</v>
      </c>
      <c r="P10" s="267">
        <f>100/O10*O10</f>
        <v>100</v>
      </c>
      <c r="Q10" s="93">
        <f t="shared" si="0"/>
        <v>393</v>
      </c>
      <c r="R10" s="340">
        <f>100/Q10*Q10</f>
        <v>100</v>
      </c>
    </row>
    <row r="11" spans="1:18" s="182" customFormat="1" ht="18" customHeight="1" thickTop="1" thickBot="1" x14ac:dyDescent="0.35">
      <c r="A11" s="413"/>
      <c r="B11" s="414"/>
      <c r="C11" s="95"/>
      <c r="D11" s="239"/>
      <c r="E11" s="95"/>
      <c r="F11" s="239"/>
      <c r="G11" s="95"/>
      <c r="H11" s="239"/>
      <c r="I11" s="95"/>
      <c r="J11" s="239"/>
      <c r="K11" s="95"/>
      <c r="L11" s="239"/>
      <c r="M11" s="95"/>
      <c r="N11" s="239"/>
      <c r="O11" s="95"/>
      <c r="P11" s="239"/>
      <c r="Q11" s="95"/>
      <c r="R11" s="239"/>
    </row>
    <row r="12" spans="1:18" s="186" customFormat="1" ht="18" customHeight="1" thickTop="1" x14ac:dyDescent="0.2">
      <c r="A12" s="396" t="s">
        <v>72</v>
      </c>
      <c r="B12" s="337" t="s">
        <v>50</v>
      </c>
      <c r="C12" s="174">
        <v>1</v>
      </c>
      <c r="D12" s="97">
        <f>100/C14*C12</f>
        <v>16.666666666666668</v>
      </c>
      <c r="E12" s="194">
        <v>4</v>
      </c>
      <c r="F12" s="268">
        <f>100/E14*E12</f>
        <v>33.333333333333336</v>
      </c>
      <c r="G12" s="174">
        <v>1</v>
      </c>
      <c r="H12" s="97">
        <f>100/G14*G12</f>
        <v>9.0909090909090917</v>
      </c>
      <c r="I12" s="194">
        <v>5</v>
      </c>
      <c r="J12" s="268">
        <f>100/I14*I12</f>
        <v>83.333333333333343</v>
      </c>
      <c r="K12" s="174">
        <v>2</v>
      </c>
      <c r="L12" s="268">
        <f>100/K14*K12</f>
        <v>50</v>
      </c>
      <c r="M12" s="194">
        <v>0</v>
      </c>
      <c r="N12" s="268">
        <v>0</v>
      </c>
      <c r="O12" s="174">
        <v>4</v>
      </c>
      <c r="P12" s="97">
        <f>100/O14*O12</f>
        <v>100</v>
      </c>
      <c r="Q12" s="277">
        <f t="shared" ref="Q12:Q13" si="1">SUM(C12,E12,G12,I12,K12,M12,O12)</f>
        <v>17</v>
      </c>
      <c r="R12" s="268">
        <f>100/Q14*Q12</f>
        <v>39.534883720930232</v>
      </c>
    </row>
    <row r="13" spans="1:18" s="186" customFormat="1" ht="18" customHeight="1" x14ac:dyDescent="0.2">
      <c r="A13" s="397"/>
      <c r="B13" s="338" t="s">
        <v>169</v>
      </c>
      <c r="C13" s="176">
        <f>SUM(C14-C12)</f>
        <v>5</v>
      </c>
      <c r="D13" s="91">
        <f>100/C14*C13</f>
        <v>83.333333333333343</v>
      </c>
      <c r="E13" s="195">
        <f>SUM(E14-E12)</f>
        <v>8</v>
      </c>
      <c r="F13" s="121">
        <f>100/E14*E13</f>
        <v>66.666666666666671</v>
      </c>
      <c r="G13" s="176">
        <f>SUM(G14-G12)</f>
        <v>10</v>
      </c>
      <c r="H13" s="91">
        <f>100/G14*G13</f>
        <v>90.909090909090921</v>
      </c>
      <c r="I13" s="195">
        <f>SUM(I14-I12)</f>
        <v>1</v>
      </c>
      <c r="J13" s="121">
        <f>100/I14*I13</f>
        <v>16.666666666666668</v>
      </c>
      <c r="K13" s="176">
        <f>SUM(K14-K12)</f>
        <v>2</v>
      </c>
      <c r="L13" s="121">
        <f>100/K14*K13</f>
        <v>50</v>
      </c>
      <c r="M13" s="176">
        <f>SUM(M14-M12)</f>
        <v>0</v>
      </c>
      <c r="N13" s="121">
        <v>0</v>
      </c>
      <c r="O13" s="176">
        <v>0</v>
      </c>
      <c r="P13" s="91">
        <f>100/O14*O13</f>
        <v>0</v>
      </c>
      <c r="Q13" s="92">
        <f t="shared" si="1"/>
        <v>26</v>
      </c>
      <c r="R13" s="121">
        <f>100/Q14*Q13</f>
        <v>60.465116279069768</v>
      </c>
    </row>
    <row r="14" spans="1:18" s="186" customFormat="1" ht="18" customHeight="1" thickBot="1" x14ac:dyDescent="0.25">
      <c r="A14" s="412"/>
      <c r="B14" s="339" t="s">
        <v>1</v>
      </c>
      <c r="C14" s="93">
        <v>6</v>
      </c>
      <c r="D14" s="94">
        <f>100/C14*C14</f>
        <v>100</v>
      </c>
      <c r="E14" s="93">
        <v>12</v>
      </c>
      <c r="F14" s="94">
        <f>100/E14*E14</f>
        <v>100</v>
      </c>
      <c r="G14" s="93">
        <v>11</v>
      </c>
      <c r="H14" s="94">
        <f>100/G14*G14</f>
        <v>100.00000000000001</v>
      </c>
      <c r="I14" s="93">
        <v>6</v>
      </c>
      <c r="J14" s="267">
        <f>100/I14*I14</f>
        <v>100</v>
      </c>
      <c r="K14" s="93">
        <v>4</v>
      </c>
      <c r="L14" s="267">
        <f>100/K14*K14</f>
        <v>100</v>
      </c>
      <c r="M14" s="93">
        <v>0</v>
      </c>
      <c r="N14" s="267">
        <v>0</v>
      </c>
      <c r="O14" s="93">
        <f>SUM(O12:O13)</f>
        <v>4</v>
      </c>
      <c r="P14" s="267">
        <f>100/O14*O14</f>
        <v>100</v>
      </c>
      <c r="Q14" s="93">
        <f t="shared" ref="Q14" si="2">SUM(C14,E14,G14,I14,K14,M14,O14)</f>
        <v>43</v>
      </c>
      <c r="R14" s="340">
        <f>100/Q14*Q14</f>
        <v>100</v>
      </c>
    </row>
    <row r="15" spans="1:18" s="186" customFormat="1" ht="18" customHeight="1" thickTop="1" thickBot="1" x14ac:dyDescent="0.25">
      <c r="A15" s="416"/>
      <c r="B15" s="166"/>
      <c r="C15" s="188"/>
      <c r="D15" s="240"/>
      <c r="E15" s="188"/>
      <c r="F15" s="188"/>
      <c r="G15" s="188"/>
      <c r="H15" s="240"/>
      <c r="I15" s="188"/>
      <c r="J15" s="240"/>
      <c r="K15" s="188"/>
      <c r="L15" s="240"/>
      <c r="M15" s="188"/>
      <c r="N15" s="240"/>
      <c r="O15" s="188"/>
      <c r="P15" s="240"/>
      <c r="Q15" s="188"/>
      <c r="R15" s="240"/>
    </row>
    <row r="16" spans="1:18" s="186" customFormat="1" ht="18" customHeight="1" thickTop="1" x14ac:dyDescent="0.2">
      <c r="A16" s="396" t="s">
        <v>73</v>
      </c>
      <c r="B16" s="337" t="s">
        <v>50</v>
      </c>
      <c r="C16" s="174">
        <v>2</v>
      </c>
      <c r="D16" s="97">
        <f>100/C18*C16</f>
        <v>28.571428571428573</v>
      </c>
      <c r="E16" s="194">
        <v>2</v>
      </c>
      <c r="F16" s="268">
        <f>100/E18*E16</f>
        <v>13.333333333333334</v>
      </c>
      <c r="G16" s="174">
        <v>1</v>
      </c>
      <c r="H16" s="97">
        <f>100/G18*G16</f>
        <v>7.6923076923076925</v>
      </c>
      <c r="I16" s="194">
        <v>2</v>
      </c>
      <c r="J16" s="268">
        <f>100/I18*I16</f>
        <v>20</v>
      </c>
      <c r="K16" s="174">
        <v>5</v>
      </c>
      <c r="L16" s="268">
        <f>100/K18*K16</f>
        <v>35.714285714285715</v>
      </c>
      <c r="M16" s="194">
        <v>5</v>
      </c>
      <c r="N16" s="268">
        <f>100/M18*M16</f>
        <v>83.333333333333343</v>
      </c>
      <c r="O16" s="174">
        <v>2</v>
      </c>
      <c r="P16" s="97">
        <f>100/O18*O16</f>
        <v>40</v>
      </c>
      <c r="Q16" s="277">
        <f t="shared" ref="Q16:Q17" si="3">SUM(C16,E16,G16,I16,K16,M16,O16)</f>
        <v>19</v>
      </c>
      <c r="R16" s="268">
        <f>100/Q18*Q16</f>
        <v>27.142857142857142</v>
      </c>
    </row>
    <row r="17" spans="1:19" s="186" customFormat="1" ht="18" customHeight="1" x14ac:dyDescent="0.2">
      <c r="A17" s="397"/>
      <c r="B17" s="338" t="s">
        <v>169</v>
      </c>
      <c r="C17" s="176">
        <f>SUM(C18-C16)</f>
        <v>5</v>
      </c>
      <c r="D17" s="91">
        <f>100/C18*C17</f>
        <v>71.428571428571431</v>
      </c>
      <c r="E17" s="195">
        <f>SUM(E18-E16)</f>
        <v>13</v>
      </c>
      <c r="F17" s="121">
        <f>100/E18*E17</f>
        <v>86.666666666666671</v>
      </c>
      <c r="G17" s="176">
        <f>SUM(G18-G16)</f>
        <v>12</v>
      </c>
      <c r="H17" s="91">
        <f>100/G18*G17</f>
        <v>92.307692307692307</v>
      </c>
      <c r="I17" s="195">
        <f>SUM(I18-I16)</f>
        <v>8</v>
      </c>
      <c r="J17" s="121">
        <f>100/I18*I17</f>
        <v>80</v>
      </c>
      <c r="K17" s="176">
        <f>SUM(K18-K16)</f>
        <v>9</v>
      </c>
      <c r="L17" s="121">
        <f>100/K18*K17</f>
        <v>64.285714285714292</v>
      </c>
      <c r="M17" s="176">
        <f>SUM(M18-M16)</f>
        <v>1</v>
      </c>
      <c r="N17" s="121">
        <f>100/M18*M17</f>
        <v>16.666666666666668</v>
      </c>
      <c r="O17" s="176">
        <v>3</v>
      </c>
      <c r="P17" s="91">
        <f>100/O18*O17</f>
        <v>60</v>
      </c>
      <c r="Q17" s="92">
        <f t="shared" si="3"/>
        <v>51</v>
      </c>
      <c r="R17" s="121">
        <f>100/Q18*Q17</f>
        <v>72.857142857142861</v>
      </c>
    </row>
    <row r="18" spans="1:19" s="186" customFormat="1" ht="18" customHeight="1" thickBot="1" x14ac:dyDescent="0.25">
      <c r="A18" s="412"/>
      <c r="B18" s="339" t="s">
        <v>1</v>
      </c>
      <c r="C18" s="93">
        <v>7</v>
      </c>
      <c r="D18" s="94">
        <f>100/C18*C18</f>
        <v>100</v>
      </c>
      <c r="E18" s="93">
        <v>15</v>
      </c>
      <c r="F18" s="94">
        <f>100/E18*E18</f>
        <v>100</v>
      </c>
      <c r="G18" s="93">
        <v>13</v>
      </c>
      <c r="H18" s="94">
        <f>100/G18*G18</f>
        <v>100</v>
      </c>
      <c r="I18" s="93">
        <v>10</v>
      </c>
      <c r="J18" s="267">
        <f>100/I18*I18</f>
        <v>100</v>
      </c>
      <c r="K18" s="93">
        <v>14</v>
      </c>
      <c r="L18" s="267">
        <f>100/K18*K18</f>
        <v>100</v>
      </c>
      <c r="M18" s="93">
        <v>6</v>
      </c>
      <c r="N18" s="267">
        <f>100/M18*M18</f>
        <v>100</v>
      </c>
      <c r="O18" s="93">
        <f>SUM(O16:O17)</f>
        <v>5</v>
      </c>
      <c r="P18" s="267">
        <f>100/O18*O18</f>
        <v>100</v>
      </c>
      <c r="Q18" s="93">
        <f t="shared" ref="Q18" si="4">SUM(C18,E18,G18,I18,K18,M18,O18)</f>
        <v>70</v>
      </c>
      <c r="R18" s="340">
        <f>100/Q18*Q18</f>
        <v>100</v>
      </c>
    </row>
    <row r="19" spans="1:19" s="186" customFormat="1" ht="18" customHeight="1" thickTop="1" thickBot="1" x14ac:dyDescent="0.25">
      <c r="A19" s="416"/>
      <c r="B19" s="166"/>
      <c r="C19" s="188"/>
      <c r="D19" s="240"/>
      <c r="E19" s="188"/>
      <c r="F19" s="188"/>
      <c r="G19" s="188"/>
      <c r="H19" s="240"/>
      <c r="I19" s="188"/>
      <c r="J19" s="240"/>
      <c r="K19" s="188"/>
      <c r="L19" s="240"/>
      <c r="M19" s="188"/>
      <c r="N19" s="240"/>
      <c r="O19" s="188"/>
      <c r="P19" s="240"/>
      <c r="Q19" s="188"/>
      <c r="R19" s="240"/>
    </row>
    <row r="20" spans="1:19" s="186" customFormat="1" ht="18" customHeight="1" thickTop="1" x14ac:dyDescent="0.2">
      <c r="A20" s="396" t="s">
        <v>74</v>
      </c>
      <c r="B20" s="337" t="s">
        <v>50</v>
      </c>
      <c r="C20" s="174">
        <v>0</v>
      </c>
      <c r="D20" s="97">
        <v>0</v>
      </c>
      <c r="E20" s="194">
        <v>0</v>
      </c>
      <c r="F20" s="268">
        <v>0</v>
      </c>
      <c r="G20" s="174">
        <v>2</v>
      </c>
      <c r="H20" s="97">
        <f>100/G22*G20</f>
        <v>40</v>
      </c>
      <c r="I20" s="194">
        <v>4</v>
      </c>
      <c r="J20" s="268">
        <f>100/I22*I20</f>
        <v>57.142857142857146</v>
      </c>
      <c r="K20" s="174">
        <v>4</v>
      </c>
      <c r="L20" s="268">
        <f>100/K22*K20</f>
        <v>100</v>
      </c>
      <c r="M20" s="194">
        <v>3</v>
      </c>
      <c r="N20" s="268">
        <f>100/M22*M20</f>
        <v>60</v>
      </c>
      <c r="O20" s="174">
        <v>5</v>
      </c>
      <c r="P20" s="97">
        <f>100/O22*O20</f>
        <v>100</v>
      </c>
      <c r="Q20" s="277">
        <f t="shared" ref="Q20:Q21" si="5">SUM(C20,E20,G20,I20,K20,M20,O20)</f>
        <v>18</v>
      </c>
      <c r="R20" s="268">
        <v>0</v>
      </c>
    </row>
    <row r="21" spans="1:19" s="186" customFormat="1" ht="18" customHeight="1" x14ac:dyDescent="0.2">
      <c r="A21" s="397"/>
      <c r="B21" s="338" t="s">
        <v>169</v>
      </c>
      <c r="C21" s="176">
        <f>SUM(C22-C20)</f>
        <v>0</v>
      </c>
      <c r="D21" s="91">
        <v>0</v>
      </c>
      <c r="E21" s="195">
        <f>SUM(E22-E20)</f>
        <v>0</v>
      </c>
      <c r="F21" s="121">
        <v>0</v>
      </c>
      <c r="G21" s="176">
        <f>SUM(G22-G20)</f>
        <v>3</v>
      </c>
      <c r="H21" s="91">
        <f>100/G22*G21</f>
        <v>60</v>
      </c>
      <c r="I21" s="195">
        <f>SUM(I22-I20)</f>
        <v>3</v>
      </c>
      <c r="J21" s="121">
        <f>100/I22*I21</f>
        <v>42.857142857142861</v>
      </c>
      <c r="K21" s="176">
        <f>SUM(K22-K20)</f>
        <v>0</v>
      </c>
      <c r="L21" s="121">
        <f>100/K22*K21</f>
        <v>0</v>
      </c>
      <c r="M21" s="176">
        <f>SUM(M22-M20)</f>
        <v>2</v>
      </c>
      <c r="N21" s="121">
        <f>100/M22*M21</f>
        <v>40</v>
      </c>
      <c r="O21" s="176">
        <v>0</v>
      </c>
      <c r="P21" s="91">
        <f>100/O22*O21</f>
        <v>0</v>
      </c>
      <c r="Q21" s="92">
        <f t="shared" si="5"/>
        <v>8</v>
      </c>
      <c r="R21" s="121">
        <f>100/Q22*Q21</f>
        <v>30.76923076923077</v>
      </c>
    </row>
    <row r="22" spans="1:19" s="186" customFormat="1" ht="18" customHeight="1" thickBot="1" x14ac:dyDescent="0.25">
      <c r="A22" s="412"/>
      <c r="B22" s="339" t="s">
        <v>1</v>
      </c>
      <c r="C22" s="93">
        <v>0</v>
      </c>
      <c r="D22" s="94">
        <v>0</v>
      </c>
      <c r="E22" s="93">
        <v>0</v>
      </c>
      <c r="F22" s="94">
        <v>0</v>
      </c>
      <c r="G22" s="93">
        <v>5</v>
      </c>
      <c r="H22" s="94">
        <f>100/G22*G22</f>
        <v>100</v>
      </c>
      <c r="I22" s="93">
        <v>7</v>
      </c>
      <c r="J22" s="267">
        <f>100/I22*I22</f>
        <v>100</v>
      </c>
      <c r="K22" s="93">
        <v>4</v>
      </c>
      <c r="L22" s="267">
        <f>100/K22*K22</f>
        <v>100</v>
      </c>
      <c r="M22" s="93">
        <v>5</v>
      </c>
      <c r="N22" s="267">
        <f>100/M22*M22</f>
        <v>100</v>
      </c>
      <c r="O22" s="93">
        <f>SUM(O20:O21)</f>
        <v>5</v>
      </c>
      <c r="P22" s="267">
        <f>100/O22*O22</f>
        <v>100</v>
      </c>
      <c r="Q22" s="93">
        <f t="shared" ref="Q22" si="6">SUM(C22,E22,G22,I22,K22,M22,O22)</f>
        <v>26</v>
      </c>
      <c r="R22" s="340">
        <v>0</v>
      </c>
    </row>
    <row r="23" spans="1:19" s="186" customFormat="1" ht="18" customHeight="1" thickTop="1" thickBot="1" x14ac:dyDescent="0.25">
      <c r="A23" s="416"/>
      <c r="B23" s="166"/>
      <c r="C23" s="188"/>
      <c r="D23" s="240"/>
      <c r="E23" s="188"/>
      <c r="F23" s="240"/>
      <c r="G23" s="188"/>
      <c r="H23" s="240"/>
      <c r="I23" s="188"/>
      <c r="J23" s="240"/>
      <c r="K23" s="188"/>
      <c r="L23" s="240"/>
      <c r="M23" s="188"/>
      <c r="N23" s="240"/>
      <c r="O23" s="188"/>
      <c r="P23" s="240"/>
      <c r="Q23" s="188"/>
      <c r="R23" s="240"/>
    </row>
    <row r="24" spans="1:19" s="186" customFormat="1" ht="18" customHeight="1" thickTop="1" x14ac:dyDescent="0.2">
      <c r="A24" s="396" t="s">
        <v>75</v>
      </c>
      <c r="B24" s="337" t="s">
        <v>50</v>
      </c>
      <c r="C24" s="174">
        <v>5</v>
      </c>
      <c r="D24" s="97">
        <f>100/C26*C24</f>
        <v>45.45454545454546</v>
      </c>
      <c r="E24" s="194">
        <v>2</v>
      </c>
      <c r="F24" s="268">
        <f>100/E26*E24</f>
        <v>22.222222222222221</v>
      </c>
      <c r="G24" s="174">
        <v>5</v>
      </c>
      <c r="H24" s="97">
        <f>100/G26*G24</f>
        <v>71.428571428571431</v>
      </c>
      <c r="I24" s="194">
        <v>5</v>
      </c>
      <c r="J24" s="268">
        <f>100/I26*I24</f>
        <v>100</v>
      </c>
      <c r="K24" s="174">
        <v>0</v>
      </c>
      <c r="L24" s="268">
        <v>0</v>
      </c>
      <c r="M24" s="194">
        <v>0</v>
      </c>
      <c r="N24" s="268">
        <v>0</v>
      </c>
      <c r="O24" s="174">
        <v>0</v>
      </c>
      <c r="P24" s="97">
        <v>0</v>
      </c>
      <c r="Q24" s="277">
        <f t="shared" ref="Q24:Q25" si="7">SUM(C24,E24,G24,I24,K24,M24,O24)</f>
        <v>17</v>
      </c>
      <c r="R24" s="268">
        <f>100/Q26*Q24</f>
        <v>53.125</v>
      </c>
    </row>
    <row r="25" spans="1:19" s="186" customFormat="1" ht="18" customHeight="1" x14ac:dyDescent="0.2">
      <c r="A25" s="397"/>
      <c r="B25" s="338" t="s">
        <v>169</v>
      </c>
      <c r="C25" s="176">
        <f>SUM(C26-C24)</f>
        <v>6</v>
      </c>
      <c r="D25" s="91">
        <f>100/C26*C25</f>
        <v>54.545454545454547</v>
      </c>
      <c r="E25" s="195">
        <f>SUM(E26-E24)</f>
        <v>7</v>
      </c>
      <c r="F25" s="121">
        <f>100/E26*E25</f>
        <v>77.777777777777771</v>
      </c>
      <c r="G25" s="176">
        <f>SUM(G26-G24)</f>
        <v>2</v>
      </c>
      <c r="H25" s="91">
        <f>100/G26*G25</f>
        <v>28.571428571428573</v>
      </c>
      <c r="I25" s="195">
        <f>SUM(I26-I24)</f>
        <v>0</v>
      </c>
      <c r="J25" s="121">
        <f>100/I26*I25</f>
        <v>0</v>
      </c>
      <c r="K25" s="176">
        <f>SUM(K26-K24)</f>
        <v>0</v>
      </c>
      <c r="L25" s="121">
        <v>0</v>
      </c>
      <c r="M25" s="176">
        <f>SUM(M26-M24)</f>
        <v>0</v>
      </c>
      <c r="N25" s="121">
        <v>0</v>
      </c>
      <c r="O25" s="176">
        <v>0</v>
      </c>
      <c r="P25" s="91">
        <v>0</v>
      </c>
      <c r="Q25" s="92">
        <f t="shared" si="7"/>
        <v>15</v>
      </c>
      <c r="R25" s="121">
        <f>100/Q26*Q25</f>
        <v>46.875</v>
      </c>
    </row>
    <row r="26" spans="1:19" s="186" customFormat="1" ht="18" customHeight="1" thickBot="1" x14ac:dyDescent="0.25">
      <c r="A26" s="412"/>
      <c r="B26" s="339" t="s">
        <v>1</v>
      </c>
      <c r="C26" s="93">
        <v>11</v>
      </c>
      <c r="D26" s="94">
        <f>100/C26*C26</f>
        <v>100.00000000000001</v>
      </c>
      <c r="E26" s="93">
        <v>9</v>
      </c>
      <c r="F26" s="94">
        <f>100/E26*E26</f>
        <v>100</v>
      </c>
      <c r="G26" s="93">
        <v>7</v>
      </c>
      <c r="H26" s="94">
        <f>100/G26*G26</f>
        <v>100</v>
      </c>
      <c r="I26" s="93">
        <v>5</v>
      </c>
      <c r="J26" s="267">
        <f>100/I26*I26</f>
        <v>100</v>
      </c>
      <c r="K26" s="93">
        <v>0</v>
      </c>
      <c r="L26" s="267">
        <v>0</v>
      </c>
      <c r="M26" s="93">
        <v>0</v>
      </c>
      <c r="N26" s="267">
        <v>0</v>
      </c>
      <c r="O26" s="93">
        <v>0</v>
      </c>
      <c r="P26" s="267">
        <v>0</v>
      </c>
      <c r="Q26" s="93">
        <f t="shared" ref="Q26" si="8">SUM(C26,E26,G26,I26,K26,M26,O26)</f>
        <v>32</v>
      </c>
      <c r="R26" s="340">
        <f>100/Q26*Q26</f>
        <v>100</v>
      </c>
      <c r="S26" s="189"/>
    </row>
    <row r="27" spans="1:19" s="186" customFormat="1" ht="18" customHeight="1" thickTop="1" thickBot="1" x14ac:dyDescent="0.25">
      <c r="A27" s="416"/>
      <c r="B27" s="166"/>
      <c r="C27" s="188"/>
      <c r="D27" s="240"/>
      <c r="E27" s="188"/>
      <c r="F27" s="240"/>
      <c r="G27" s="188"/>
      <c r="H27" s="240"/>
      <c r="I27" s="188"/>
      <c r="J27" s="240"/>
      <c r="K27" s="188"/>
      <c r="L27" s="240"/>
      <c r="M27" s="188"/>
      <c r="N27" s="240"/>
      <c r="O27" s="188"/>
      <c r="P27" s="240"/>
      <c r="Q27" s="188"/>
      <c r="R27" s="240"/>
    </row>
    <row r="28" spans="1:19" s="186" customFormat="1" ht="18" customHeight="1" thickTop="1" x14ac:dyDescent="0.2">
      <c r="A28" s="396" t="s">
        <v>165</v>
      </c>
      <c r="B28" s="337" t="s">
        <v>50</v>
      </c>
      <c r="C28" s="174">
        <v>0</v>
      </c>
      <c r="D28" s="268">
        <v>0</v>
      </c>
      <c r="E28" s="174">
        <v>0</v>
      </c>
      <c r="F28" s="268">
        <v>0</v>
      </c>
      <c r="G28" s="174">
        <v>0</v>
      </c>
      <c r="H28" s="268">
        <v>0</v>
      </c>
      <c r="I28" s="174">
        <v>0</v>
      </c>
      <c r="J28" s="268">
        <v>0</v>
      </c>
      <c r="K28" s="174">
        <v>4</v>
      </c>
      <c r="L28" s="268">
        <f>100/K30*K28</f>
        <v>100</v>
      </c>
      <c r="M28" s="194">
        <v>10</v>
      </c>
      <c r="N28" s="268">
        <f>100/M30*M28</f>
        <v>83.333333333333343</v>
      </c>
      <c r="O28" s="174">
        <v>3</v>
      </c>
      <c r="P28" s="97">
        <f>100/O30*O28</f>
        <v>60</v>
      </c>
      <c r="Q28" s="277">
        <f t="shared" ref="Q28:Q29" si="9">SUM(C28,E28,G28,I28,K28,M28,O28)</f>
        <v>17</v>
      </c>
      <c r="R28" s="268">
        <f>100/Q30*Q28</f>
        <v>80.952380952380949</v>
      </c>
    </row>
    <row r="29" spans="1:19" s="186" customFormat="1" ht="18" customHeight="1" x14ac:dyDescent="0.2">
      <c r="A29" s="397"/>
      <c r="B29" s="338" t="s">
        <v>169</v>
      </c>
      <c r="C29" s="176">
        <f>SUM(C30-C28)</f>
        <v>0</v>
      </c>
      <c r="D29" s="121">
        <v>0</v>
      </c>
      <c r="E29" s="176">
        <f>SUM(E30-E28)</f>
        <v>0</v>
      </c>
      <c r="F29" s="121">
        <v>0</v>
      </c>
      <c r="G29" s="176">
        <f>SUM(G30-G28)</f>
        <v>0</v>
      </c>
      <c r="H29" s="121">
        <v>0</v>
      </c>
      <c r="I29" s="176">
        <f>SUM(I30-I28)</f>
        <v>0</v>
      </c>
      <c r="J29" s="121">
        <v>0</v>
      </c>
      <c r="K29" s="176">
        <f>SUM(K30-K28)</f>
        <v>0</v>
      </c>
      <c r="L29" s="121">
        <f>100/K30*K29</f>
        <v>0</v>
      </c>
      <c r="M29" s="176">
        <v>2</v>
      </c>
      <c r="N29" s="121">
        <f>100/M30*M29</f>
        <v>16.666666666666668</v>
      </c>
      <c r="O29" s="176">
        <v>2</v>
      </c>
      <c r="P29" s="91">
        <f>100/O30*O29</f>
        <v>40</v>
      </c>
      <c r="Q29" s="92">
        <f t="shared" si="9"/>
        <v>4</v>
      </c>
      <c r="R29" s="121">
        <f>100/Q30*Q29</f>
        <v>19.047619047619047</v>
      </c>
    </row>
    <row r="30" spans="1:19" s="186" customFormat="1" ht="18" customHeight="1" thickBot="1" x14ac:dyDescent="0.25">
      <c r="A30" s="412"/>
      <c r="B30" s="339" t="s">
        <v>1</v>
      </c>
      <c r="C30" s="93">
        <v>0</v>
      </c>
      <c r="D30" s="267">
        <v>0</v>
      </c>
      <c r="E30" s="93">
        <v>0</v>
      </c>
      <c r="F30" s="267">
        <v>0</v>
      </c>
      <c r="G30" s="93">
        <v>0</v>
      </c>
      <c r="H30" s="267">
        <v>0</v>
      </c>
      <c r="I30" s="93">
        <v>0</v>
      </c>
      <c r="J30" s="267">
        <v>0</v>
      </c>
      <c r="K30" s="93">
        <v>4</v>
      </c>
      <c r="L30" s="267">
        <f>100/K30*K30</f>
        <v>100</v>
      </c>
      <c r="M30" s="93">
        <f>SUM(M28:M29)</f>
        <v>12</v>
      </c>
      <c r="N30" s="267">
        <f>100/M30*M30</f>
        <v>100</v>
      </c>
      <c r="O30" s="93">
        <f>SUM(O28:O29)</f>
        <v>5</v>
      </c>
      <c r="P30" s="267">
        <f>100/O30*O30</f>
        <v>100</v>
      </c>
      <c r="Q30" s="93">
        <f t="shared" ref="Q30" si="10">SUM(C30,E30,G30,I30,K30,M30,O30)</f>
        <v>21</v>
      </c>
      <c r="R30" s="340">
        <f>100/Q30*Q30</f>
        <v>100</v>
      </c>
      <c r="S30" s="189"/>
    </row>
    <row r="31" spans="1:19" s="186" customFormat="1" ht="18" customHeight="1" thickTop="1" thickBot="1" x14ac:dyDescent="0.25">
      <c r="A31" s="416"/>
      <c r="B31" s="166"/>
      <c r="C31" s="188"/>
      <c r="D31" s="240"/>
      <c r="E31" s="188"/>
      <c r="F31" s="240"/>
      <c r="G31" s="188"/>
      <c r="H31" s="240"/>
      <c r="I31" s="188"/>
      <c r="J31" s="240"/>
      <c r="K31" s="188"/>
      <c r="L31" s="240"/>
      <c r="M31" s="188"/>
      <c r="N31" s="240"/>
      <c r="O31" s="188"/>
      <c r="P31" s="240"/>
      <c r="Q31" s="188"/>
      <c r="R31" s="240"/>
    </row>
    <row r="32" spans="1:19" s="186" customFormat="1" ht="18" customHeight="1" thickTop="1" x14ac:dyDescent="0.2">
      <c r="A32" s="396" t="s">
        <v>76</v>
      </c>
      <c r="B32" s="337" t="s">
        <v>50</v>
      </c>
      <c r="C32" s="174">
        <v>1</v>
      </c>
      <c r="D32" s="97">
        <f>100/C34*C32</f>
        <v>20</v>
      </c>
      <c r="E32" s="194">
        <v>1</v>
      </c>
      <c r="F32" s="268">
        <f>100/E34*E32</f>
        <v>8.3333333333333339</v>
      </c>
      <c r="G32" s="174">
        <v>2</v>
      </c>
      <c r="H32" s="97">
        <f>100/G34*G32</f>
        <v>22.222222222222221</v>
      </c>
      <c r="I32" s="194">
        <v>5</v>
      </c>
      <c r="J32" s="268">
        <f>100/I34*I32</f>
        <v>71.428571428571431</v>
      </c>
      <c r="K32" s="174">
        <v>2</v>
      </c>
      <c r="L32" s="268">
        <f>100/K34*K32</f>
        <v>28.571428571428573</v>
      </c>
      <c r="M32" s="194">
        <v>6</v>
      </c>
      <c r="N32" s="268">
        <f>100/M34*M32</f>
        <v>60</v>
      </c>
      <c r="O32" s="174">
        <v>9</v>
      </c>
      <c r="P32" s="97">
        <f>100/O34*O32</f>
        <v>69.230769230769226</v>
      </c>
      <c r="Q32" s="277">
        <f t="shared" ref="Q32:Q33" si="11">SUM(C32,E32,G32,I32,K32,M32,O32)</f>
        <v>26</v>
      </c>
      <c r="R32" s="268">
        <f>100/Q34*Q32</f>
        <v>41.269841269841265</v>
      </c>
    </row>
    <row r="33" spans="1:18" s="186" customFormat="1" ht="18" customHeight="1" x14ac:dyDescent="0.2">
      <c r="A33" s="397"/>
      <c r="B33" s="338" t="s">
        <v>169</v>
      </c>
      <c r="C33" s="176">
        <f>SUM(C34-C32)</f>
        <v>4</v>
      </c>
      <c r="D33" s="91">
        <f>100/C34*C33</f>
        <v>80</v>
      </c>
      <c r="E33" s="195">
        <f>SUM(E34-E32)</f>
        <v>11</v>
      </c>
      <c r="F33" s="121">
        <f>100/E34*E33</f>
        <v>91.666666666666671</v>
      </c>
      <c r="G33" s="176">
        <f>SUM(G34-G32)</f>
        <v>7</v>
      </c>
      <c r="H33" s="91">
        <f>100/G34*G33</f>
        <v>77.777777777777771</v>
      </c>
      <c r="I33" s="195">
        <f>SUM(I34-I32)</f>
        <v>2</v>
      </c>
      <c r="J33" s="121">
        <f>100/I34*I33</f>
        <v>28.571428571428573</v>
      </c>
      <c r="K33" s="176">
        <f>SUM(K34-K32)</f>
        <v>5</v>
      </c>
      <c r="L33" s="121">
        <f>100/K34*K33</f>
        <v>71.428571428571431</v>
      </c>
      <c r="M33" s="176">
        <f>SUM(M34-M32)</f>
        <v>4</v>
      </c>
      <c r="N33" s="121">
        <f>100/M34*M33</f>
        <v>40</v>
      </c>
      <c r="O33" s="176">
        <v>4</v>
      </c>
      <c r="P33" s="91">
        <f>100/O34*O33</f>
        <v>30.76923076923077</v>
      </c>
      <c r="Q33" s="92">
        <f t="shared" si="11"/>
        <v>37</v>
      </c>
      <c r="R33" s="121">
        <f>100/Q34*Q33</f>
        <v>58.730158730158728</v>
      </c>
    </row>
    <row r="34" spans="1:18" s="186" customFormat="1" ht="18" customHeight="1" thickBot="1" x14ac:dyDescent="0.25">
      <c r="A34" s="412"/>
      <c r="B34" s="339" t="s">
        <v>1</v>
      </c>
      <c r="C34" s="93">
        <v>5</v>
      </c>
      <c r="D34" s="94">
        <f>100/C34*C34</f>
        <v>100</v>
      </c>
      <c r="E34" s="93">
        <v>12</v>
      </c>
      <c r="F34" s="94">
        <f>100/E34*E34</f>
        <v>100</v>
      </c>
      <c r="G34" s="93">
        <v>9</v>
      </c>
      <c r="H34" s="94">
        <f>100/G34*G34</f>
        <v>100</v>
      </c>
      <c r="I34" s="93">
        <v>7</v>
      </c>
      <c r="J34" s="267">
        <f>100/I34*I34</f>
        <v>100</v>
      </c>
      <c r="K34" s="93">
        <v>7</v>
      </c>
      <c r="L34" s="267">
        <f>100/K34*K34</f>
        <v>100</v>
      </c>
      <c r="M34" s="93">
        <v>10</v>
      </c>
      <c r="N34" s="267">
        <f>100/M34*M34</f>
        <v>100</v>
      </c>
      <c r="O34" s="93">
        <f>SUM(O32:O33)</f>
        <v>13</v>
      </c>
      <c r="P34" s="267">
        <f>100/O34*O34</f>
        <v>100</v>
      </c>
      <c r="Q34" s="93">
        <f t="shared" ref="Q34" si="12">SUM(C34,E34,G34,I34,K34,M34,O34)</f>
        <v>63</v>
      </c>
      <c r="R34" s="340">
        <f>100/Q34*Q34</f>
        <v>100</v>
      </c>
    </row>
    <row r="35" spans="1:18" s="186" customFormat="1" ht="18" customHeight="1" thickTop="1" thickBot="1" x14ac:dyDescent="0.25">
      <c r="A35" s="416"/>
      <c r="B35" s="166"/>
      <c r="C35" s="188"/>
      <c r="D35" s="240"/>
      <c r="E35" s="188"/>
      <c r="F35" s="188"/>
      <c r="G35" s="188"/>
      <c r="H35" s="240"/>
      <c r="I35" s="188"/>
      <c r="J35" s="240"/>
      <c r="K35" s="188"/>
      <c r="L35" s="240"/>
      <c r="M35" s="188"/>
      <c r="N35" s="240"/>
      <c r="O35" s="188"/>
      <c r="P35" s="240"/>
      <c r="Q35" s="188"/>
      <c r="R35" s="240"/>
    </row>
    <row r="36" spans="1:18" s="186" customFormat="1" ht="18" customHeight="1" thickTop="1" x14ac:dyDescent="0.2">
      <c r="A36" s="396" t="s">
        <v>77</v>
      </c>
      <c r="B36" s="337" t="s">
        <v>50</v>
      </c>
      <c r="C36" s="174">
        <v>0</v>
      </c>
      <c r="D36" s="97">
        <f>100/C38*C36</f>
        <v>0</v>
      </c>
      <c r="E36" s="194">
        <v>1</v>
      </c>
      <c r="F36" s="268">
        <f>100/E38*E36</f>
        <v>4</v>
      </c>
      <c r="G36" s="174">
        <v>0</v>
      </c>
      <c r="H36" s="97">
        <f>100/G38*G36</f>
        <v>0</v>
      </c>
      <c r="I36" s="194">
        <v>4</v>
      </c>
      <c r="J36" s="268">
        <f>100/I38*I36</f>
        <v>23.529411764705884</v>
      </c>
      <c r="K36" s="174">
        <v>1</v>
      </c>
      <c r="L36" s="268">
        <f>100/K38*K36</f>
        <v>4.7619047619047619</v>
      </c>
      <c r="M36" s="194">
        <v>0</v>
      </c>
      <c r="N36" s="268">
        <f>100/M38*M36</f>
        <v>0</v>
      </c>
      <c r="O36" s="174">
        <v>1</v>
      </c>
      <c r="P36" s="97">
        <f>100/O38*O36</f>
        <v>8.3333333333333339</v>
      </c>
      <c r="Q36" s="277">
        <f t="shared" ref="Q36:Q37" si="13">SUM(C36,E36,G36,I36,K36,M36,O36)</f>
        <v>7</v>
      </c>
      <c r="R36" s="268">
        <f>100/Q38*Q36</f>
        <v>5.982905982905983</v>
      </c>
    </row>
    <row r="37" spans="1:18" s="186" customFormat="1" ht="18" customHeight="1" x14ac:dyDescent="0.2">
      <c r="A37" s="397"/>
      <c r="B37" s="338" t="s">
        <v>169</v>
      </c>
      <c r="C37" s="176">
        <f>SUM(C38-C36)</f>
        <v>12</v>
      </c>
      <c r="D37" s="91">
        <f>100/C38*C37</f>
        <v>100</v>
      </c>
      <c r="E37" s="195">
        <f>SUM(E38-E36)</f>
        <v>24</v>
      </c>
      <c r="F37" s="121">
        <f>100/E38*E37</f>
        <v>96</v>
      </c>
      <c r="G37" s="176">
        <f>SUM(G38-G36)</f>
        <v>14</v>
      </c>
      <c r="H37" s="91">
        <f>100/G38*G37</f>
        <v>100</v>
      </c>
      <c r="I37" s="195">
        <f>SUM(I38-I36)</f>
        <v>13</v>
      </c>
      <c r="J37" s="121">
        <f>100/I38*I37</f>
        <v>76.470588235294116</v>
      </c>
      <c r="K37" s="176">
        <f>SUM(K38-K36)</f>
        <v>20</v>
      </c>
      <c r="L37" s="121">
        <f>100/K38*K37</f>
        <v>95.238095238095241</v>
      </c>
      <c r="M37" s="176">
        <f>SUM(M38-M36)</f>
        <v>16</v>
      </c>
      <c r="N37" s="121">
        <f>100/M38*M37</f>
        <v>100</v>
      </c>
      <c r="O37" s="176">
        <v>11</v>
      </c>
      <c r="P37" s="91">
        <f>100/O38*O37</f>
        <v>91.666666666666671</v>
      </c>
      <c r="Q37" s="92">
        <f t="shared" si="13"/>
        <v>110</v>
      </c>
      <c r="R37" s="121">
        <f>100/Q38*Q37</f>
        <v>94.01709401709401</v>
      </c>
    </row>
    <row r="38" spans="1:18" s="186" customFormat="1" ht="18" customHeight="1" thickBot="1" x14ac:dyDescent="0.25">
      <c r="A38" s="412"/>
      <c r="B38" s="339" t="s">
        <v>1</v>
      </c>
      <c r="C38" s="93">
        <v>12</v>
      </c>
      <c r="D38" s="94">
        <f>100/C38*C38</f>
        <v>100</v>
      </c>
      <c r="E38" s="93">
        <v>25</v>
      </c>
      <c r="F38" s="94">
        <f>100/E38*E38</f>
        <v>100</v>
      </c>
      <c r="G38" s="93">
        <v>14</v>
      </c>
      <c r="H38" s="94">
        <f>100/G38*G38</f>
        <v>100</v>
      </c>
      <c r="I38" s="93">
        <v>17</v>
      </c>
      <c r="J38" s="267">
        <f>100/I38*I38</f>
        <v>100</v>
      </c>
      <c r="K38" s="93">
        <v>21</v>
      </c>
      <c r="L38" s="267">
        <f>100/K38*K38</f>
        <v>100</v>
      </c>
      <c r="M38" s="93">
        <v>16</v>
      </c>
      <c r="N38" s="267">
        <f>100/M38*M38</f>
        <v>100</v>
      </c>
      <c r="O38" s="93">
        <f>SUM(O36:O37)</f>
        <v>12</v>
      </c>
      <c r="P38" s="267">
        <f>100/O38*O38</f>
        <v>100</v>
      </c>
      <c r="Q38" s="93">
        <f t="shared" ref="Q38" si="14">SUM(C38,E38,G38,I38,K38,M38,O38)</f>
        <v>117</v>
      </c>
      <c r="R38" s="340">
        <f>100/Q38*Q38</f>
        <v>100</v>
      </c>
    </row>
    <row r="39" spans="1:18" s="186" customFormat="1" ht="12.6" thickTop="1" thickBot="1" x14ac:dyDescent="0.25">
      <c r="A39" s="417"/>
      <c r="B39" s="166"/>
      <c r="C39" s="166"/>
      <c r="D39" s="241"/>
      <c r="E39" s="166"/>
      <c r="F39" s="166"/>
      <c r="G39" s="166"/>
      <c r="H39" s="241"/>
      <c r="I39" s="166"/>
      <c r="J39" s="241"/>
      <c r="K39" s="166"/>
      <c r="L39" s="241"/>
      <c r="M39" s="166"/>
      <c r="N39" s="241"/>
      <c r="O39" s="166"/>
      <c r="P39" s="241"/>
      <c r="Q39" s="166"/>
      <c r="R39" s="241"/>
    </row>
    <row r="40" spans="1:18" ht="14.4" thickTop="1" x14ac:dyDescent="0.25">
      <c r="A40" s="396" t="s">
        <v>185</v>
      </c>
      <c r="B40" s="418" t="s">
        <v>186</v>
      </c>
      <c r="C40" s="194">
        <v>0</v>
      </c>
      <c r="D40" s="268">
        <v>0</v>
      </c>
      <c r="E40" s="174">
        <v>0</v>
      </c>
      <c r="F40" s="268">
        <v>0</v>
      </c>
      <c r="G40" s="174">
        <v>0</v>
      </c>
      <c r="H40" s="268">
        <v>0</v>
      </c>
      <c r="I40" s="174">
        <v>0</v>
      </c>
      <c r="J40" s="268">
        <v>0</v>
      </c>
      <c r="K40" s="174">
        <v>0</v>
      </c>
      <c r="L40" s="268">
        <v>0</v>
      </c>
      <c r="M40" s="174">
        <v>0</v>
      </c>
      <c r="N40" s="268">
        <v>0</v>
      </c>
      <c r="O40" s="174">
        <f>SUM(O49,O45,O53)</f>
        <v>3</v>
      </c>
      <c r="P40" s="268">
        <f>100/O42*O40</f>
        <v>25</v>
      </c>
      <c r="Q40" s="335">
        <f t="shared" ref="Q40" si="15">SUM(C40,E40,G40,I40,K40,M40,O40)</f>
        <v>3</v>
      </c>
      <c r="R40" s="268">
        <f>100/Q42*Q40</f>
        <v>25</v>
      </c>
    </row>
    <row r="41" spans="1:18" s="159" customFormat="1" ht="11.4" x14ac:dyDescent="0.2">
      <c r="A41" s="397"/>
      <c r="B41" s="348" t="s">
        <v>169</v>
      </c>
      <c r="C41" s="195">
        <v>0</v>
      </c>
      <c r="D41" s="121">
        <v>0</v>
      </c>
      <c r="E41" s="176">
        <v>0</v>
      </c>
      <c r="F41" s="121">
        <v>0</v>
      </c>
      <c r="G41" s="176">
        <v>0</v>
      </c>
      <c r="H41" s="121">
        <v>0</v>
      </c>
      <c r="I41" s="176">
        <v>0</v>
      </c>
      <c r="J41" s="121">
        <v>0</v>
      </c>
      <c r="K41" s="176">
        <v>0</v>
      </c>
      <c r="L41" s="121">
        <v>0</v>
      </c>
      <c r="M41" s="176">
        <v>0</v>
      </c>
      <c r="N41" s="121">
        <v>0</v>
      </c>
      <c r="O41" s="176">
        <f>SUM(O46,O50,O54)</f>
        <v>9</v>
      </c>
      <c r="P41" s="121">
        <f t="shared" ref="P41" si="16">100/O42*O41</f>
        <v>75</v>
      </c>
      <c r="Q41" s="90">
        <f t="shared" ref="Q41" si="17">SUM(Q42)-Q40</f>
        <v>9</v>
      </c>
      <c r="R41" s="121">
        <f t="shared" ref="R41" si="18">100/Q42*Q41</f>
        <v>75</v>
      </c>
    </row>
    <row r="42" spans="1:18" s="159" customFormat="1" ht="11.4" x14ac:dyDescent="0.2">
      <c r="A42" s="397"/>
      <c r="B42" s="348" t="s">
        <v>1</v>
      </c>
      <c r="C42" s="92">
        <v>0</v>
      </c>
      <c r="D42" s="121">
        <v>0</v>
      </c>
      <c r="E42" s="90">
        <v>0</v>
      </c>
      <c r="F42" s="121">
        <v>0</v>
      </c>
      <c r="G42" s="90">
        <v>0</v>
      </c>
      <c r="H42" s="121">
        <v>0</v>
      </c>
      <c r="I42" s="90">
        <v>0</v>
      </c>
      <c r="J42" s="121">
        <v>0</v>
      </c>
      <c r="K42" s="90">
        <v>0</v>
      </c>
      <c r="L42" s="121">
        <v>0</v>
      </c>
      <c r="M42" s="90">
        <v>0</v>
      </c>
      <c r="N42" s="121">
        <v>0</v>
      </c>
      <c r="O42" s="90">
        <f>SUM(O40:O41)</f>
        <v>12</v>
      </c>
      <c r="P42" s="269">
        <f>100/O42*O42</f>
        <v>100</v>
      </c>
      <c r="Q42" s="90">
        <f t="shared" ref="Q42" si="19">SUM(C42,E42,G42,I42,K42,M42,O42)</f>
        <v>12</v>
      </c>
      <c r="R42" s="269">
        <f>100/Q42*Q42</f>
        <v>100</v>
      </c>
    </row>
    <row r="43" spans="1:18" s="159" customFormat="1" ht="11.4" x14ac:dyDescent="0.2">
      <c r="A43" s="419"/>
      <c r="B43" s="420" t="s">
        <v>0</v>
      </c>
      <c r="C43" s="348"/>
      <c r="D43" s="349"/>
      <c r="E43" s="345"/>
      <c r="F43" s="350"/>
      <c r="G43" s="345"/>
      <c r="H43" s="349"/>
      <c r="I43" s="345"/>
      <c r="J43" s="349"/>
      <c r="K43" s="345"/>
      <c r="L43" s="349"/>
      <c r="M43" s="345"/>
      <c r="N43" s="349"/>
      <c r="O43" s="345"/>
      <c r="P43" s="349"/>
      <c r="Q43" s="345"/>
      <c r="R43" s="349"/>
    </row>
    <row r="44" spans="1:18" s="159" customFormat="1" ht="11.4" x14ac:dyDescent="0.2">
      <c r="A44" s="419"/>
      <c r="B44" s="420"/>
      <c r="C44" s="348"/>
      <c r="D44" s="349"/>
      <c r="E44" s="345"/>
      <c r="F44" s="350"/>
      <c r="G44" s="345"/>
      <c r="H44" s="349"/>
      <c r="I44" s="345"/>
      <c r="J44" s="349"/>
      <c r="K44" s="345"/>
      <c r="L44" s="349"/>
      <c r="M44" s="345"/>
      <c r="N44" s="349"/>
      <c r="O44" s="345"/>
      <c r="P44" s="349"/>
      <c r="Q44" s="345"/>
      <c r="R44" s="349"/>
    </row>
    <row r="45" spans="1:18" s="159" customFormat="1" ht="11.4" x14ac:dyDescent="0.2">
      <c r="A45" s="394" t="s">
        <v>174</v>
      </c>
      <c r="B45" s="341" t="s">
        <v>50</v>
      </c>
      <c r="C45" s="195">
        <v>0</v>
      </c>
      <c r="D45" s="121">
        <v>0</v>
      </c>
      <c r="E45" s="176">
        <v>0</v>
      </c>
      <c r="F45" s="121">
        <v>0</v>
      </c>
      <c r="G45" s="176">
        <v>0</v>
      </c>
      <c r="H45" s="121">
        <v>0</v>
      </c>
      <c r="I45" s="176">
        <v>0</v>
      </c>
      <c r="J45" s="121">
        <v>0</v>
      </c>
      <c r="K45" s="176">
        <v>0</v>
      </c>
      <c r="L45" s="121">
        <v>0</v>
      </c>
      <c r="M45" s="176">
        <v>0</v>
      </c>
      <c r="N45" s="121">
        <v>0</v>
      </c>
      <c r="O45" s="176">
        <v>1</v>
      </c>
      <c r="P45" s="121">
        <f>100/O47*O45</f>
        <v>33.333333333333336</v>
      </c>
      <c r="Q45" s="90">
        <f t="shared" ref="Q45" si="20">SUM(C45,E45,G45,I45,K45,M45,O45)</f>
        <v>1</v>
      </c>
      <c r="R45" s="121">
        <f>100/Q47*Q45</f>
        <v>33.333333333333336</v>
      </c>
    </row>
    <row r="46" spans="1:18" s="159" customFormat="1" ht="11.4" x14ac:dyDescent="0.2">
      <c r="A46" s="394"/>
      <c r="B46" s="341" t="s">
        <v>169</v>
      </c>
      <c r="C46" s="195">
        <v>0</v>
      </c>
      <c r="D46" s="121">
        <v>0</v>
      </c>
      <c r="E46" s="176">
        <v>0</v>
      </c>
      <c r="F46" s="121">
        <v>0</v>
      </c>
      <c r="G46" s="176">
        <v>0</v>
      </c>
      <c r="H46" s="121">
        <v>0</v>
      </c>
      <c r="I46" s="176">
        <v>0</v>
      </c>
      <c r="J46" s="121">
        <v>0</v>
      </c>
      <c r="K46" s="176">
        <v>0</v>
      </c>
      <c r="L46" s="121">
        <v>0</v>
      </c>
      <c r="M46" s="176">
        <v>0</v>
      </c>
      <c r="N46" s="121">
        <v>0</v>
      </c>
      <c r="O46" s="176">
        <v>2</v>
      </c>
      <c r="P46" s="121">
        <f>100/O47*O46</f>
        <v>66.666666666666671</v>
      </c>
      <c r="Q46" s="90">
        <f t="shared" ref="Q46" si="21">SUM(Q47)-Q45</f>
        <v>2</v>
      </c>
      <c r="R46" s="121">
        <f t="shared" ref="R46" si="22">100/Q47*Q46</f>
        <v>66.666666666666671</v>
      </c>
    </row>
    <row r="47" spans="1:18" x14ac:dyDescent="0.25">
      <c r="A47" s="394"/>
      <c r="B47" s="341" t="s">
        <v>1</v>
      </c>
      <c r="C47" s="92">
        <v>0</v>
      </c>
      <c r="D47" s="121">
        <v>0</v>
      </c>
      <c r="E47" s="90">
        <v>0</v>
      </c>
      <c r="F47" s="121">
        <v>0</v>
      </c>
      <c r="G47" s="90">
        <v>0</v>
      </c>
      <c r="H47" s="121">
        <v>0</v>
      </c>
      <c r="I47" s="90">
        <v>0</v>
      </c>
      <c r="J47" s="121">
        <v>0</v>
      </c>
      <c r="K47" s="90">
        <v>0</v>
      </c>
      <c r="L47" s="121">
        <v>0</v>
      </c>
      <c r="M47" s="90">
        <v>0</v>
      </c>
      <c r="N47" s="121">
        <v>0</v>
      </c>
      <c r="O47" s="90">
        <f>SUM(O45:O46)</f>
        <v>3</v>
      </c>
      <c r="P47" s="269">
        <f>100/O47*O47</f>
        <v>100</v>
      </c>
      <c r="Q47" s="90">
        <f t="shared" ref="Q47:Q53" si="23">SUM(C47,E47,G47,I47,K47,M47,O47)</f>
        <v>3</v>
      </c>
      <c r="R47" s="269">
        <f>100/Q47*Q47</f>
        <v>100</v>
      </c>
    </row>
    <row r="48" spans="1:18" x14ac:dyDescent="0.25">
      <c r="A48" s="379"/>
      <c r="B48" s="341"/>
      <c r="C48" s="92"/>
      <c r="D48" s="121"/>
      <c r="E48" s="90"/>
      <c r="F48" s="121"/>
      <c r="G48" s="90"/>
      <c r="H48" s="121"/>
      <c r="I48" s="90"/>
      <c r="J48" s="121"/>
      <c r="K48" s="90"/>
      <c r="L48" s="121"/>
      <c r="M48" s="90"/>
      <c r="N48" s="121"/>
      <c r="O48" s="90"/>
      <c r="P48" s="269"/>
      <c r="Q48" s="90"/>
      <c r="R48" s="269"/>
    </row>
    <row r="49" spans="1:18" x14ac:dyDescent="0.25">
      <c r="A49" s="394" t="s">
        <v>175</v>
      </c>
      <c r="B49" s="341" t="s">
        <v>50</v>
      </c>
      <c r="C49" s="195">
        <v>0</v>
      </c>
      <c r="D49" s="121">
        <v>0</v>
      </c>
      <c r="E49" s="176">
        <v>0</v>
      </c>
      <c r="F49" s="121">
        <v>0</v>
      </c>
      <c r="G49" s="176">
        <v>0</v>
      </c>
      <c r="H49" s="121">
        <v>0</v>
      </c>
      <c r="I49" s="176">
        <v>0</v>
      </c>
      <c r="J49" s="121">
        <v>0</v>
      </c>
      <c r="K49" s="176">
        <v>0</v>
      </c>
      <c r="L49" s="121">
        <v>0</v>
      </c>
      <c r="M49" s="176">
        <v>0</v>
      </c>
      <c r="N49" s="121">
        <v>0</v>
      </c>
      <c r="O49" s="90">
        <v>0</v>
      </c>
      <c r="P49" s="121">
        <f>100/O51*O49</f>
        <v>0</v>
      </c>
      <c r="Q49" s="90">
        <f t="shared" ref="Q49" si="24">SUM(C49,E49,G49,I49,K49,M49,O49)</f>
        <v>0</v>
      </c>
      <c r="R49" s="121">
        <f>100/Q51*Q49</f>
        <v>0</v>
      </c>
    </row>
    <row r="50" spans="1:18" x14ac:dyDescent="0.25">
      <c r="A50" s="394"/>
      <c r="B50" s="341" t="s">
        <v>169</v>
      </c>
      <c r="C50" s="195">
        <v>0</v>
      </c>
      <c r="D50" s="121">
        <v>0</v>
      </c>
      <c r="E50" s="176">
        <v>0</v>
      </c>
      <c r="F50" s="121">
        <v>0</v>
      </c>
      <c r="G50" s="176">
        <v>0</v>
      </c>
      <c r="H50" s="121">
        <v>0</v>
      </c>
      <c r="I50" s="176">
        <v>0</v>
      </c>
      <c r="J50" s="121">
        <v>0</v>
      </c>
      <c r="K50" s="176">
        <v>0</v>
      </c>
      <c r="L50" s="121">
        <v>0</v>
      </c>
      <c r="M50" s="176">
        <v>0</v>
      </c>
      <c r="N50" s="121">
        <v>0</v>
      </c>
      <c r="O50" s="90">
        <v>1</v>
      </c>
      <c r="P50" s="121">
        <f>100/O51*O50</f>
        <v>100</v>
      </c>
      <c r="Q50" s="90">
        <f t="shared" ref="Q50" si="25">SUM(Q51)-Q49</f>
        <v>1</v>
      </c>
      <c r="R50" s="121">
        <f t="shared" ref="R50" si="26">100/Q51*Q50</f>
        <v>100</v>
      </c>
    </row>
    <row r="51" spans="1:18" x14ac:dyDescent="0.25">
      <c r="A51" s="394"/>
      <c r="B51" s="341" t="s">
        <v>1</v>
      </c>
      <c r="C51" s="92">
        <v>0</v>
      </c>
      <c r="D51" s="121">
        <v>0</v>
      </c>
      <c r="E51" s="90">
        <v>0</v>
      </c>
      <c r="F51" s="121">
        <v>0</v>
      </c>
      <c r="G51" s="90">
        <v>0</v>
      </c>
      <c r="H51" s="121">
        <v>0</v>
      </c>
      <c r="I51" s="90">
        <v>0</v>
      </c>
      <c r="J51" s="121">
        <v>0</v>
      </c>
      <c r="K51" s="90">
        <v>0</v>
      </c>
      <c r="L51" s="121">
        <v>0</v>
      </c>
      <c r="M51" s="90">
        <v>0</v>
      </c>
      <c r="N51" s="121">
        <v>0</v>
      </c>
      <c r="O51" s="90">
        <f>SUM(O49:O50)</f>
        <v>1</v>
      </c>
      <c r="P51" s="121">
        <f>100/O51*O51</f>
        <v>100</v>
      </c>
      <c r="Q51" s="90">
        <f t="shared" ref="Q51" si="27">SUM(C51,E51,G51,I51,K51,M51,O51)</f>
        <v>1</v>
      </c>
      <c r="R51" s="269">
        <f>100/Q51*Q51</f>
        <v>100</v>
      </c>
    </row>
    <row r="52" spans="1:18" x14ac:dyDescent="0.25">
      <c r="A52" s="379"/>
      <c r="B52" s="341"/>
      <c r="C52" s="92"/>
      <c r="D52" s="121"/>
      <c r="E52" s="90"/>
      <c r="F52" s="121"/>
      <c r="G52" s="90"/>
      <c r="H52" s="121"/>
      <c r="I52" s="90"/>
      <c r="J52" s="121"/>
      <c r="K52" s="90"/>
      <c r="L52" s="121"/>
      <c r="M52" s="90"/>
      <c r="N52" s="121"/>
      <c r="O52" s="90"/>
      <c r="P52" s="269"/>
      <c r="Q52" s="90"/>
      <c r="R52" s="269"/>
    </row>
    <row r="53" spans="1:18" x14ac:dyDescent="0.25">
      <c r="A53" s="394" t="s">
        <v>176</v>
      </c>
      <c r="B53" s="341" t="s">
        <v>50</v>
      </c>
      <c r="C53" s="195">
        <v>0</v>
      </c>
      <c r="D53" s="121">
        <v>0</v>
      </c>
      <c r="E53" s="176">
        <v>0</v>
      </c>
      <c r="F53" s="121">
        <v>0</v>
      </c>
      <c r="G53" s="176">
        <v>0</v>
      </c>
      <c r="H53" s="121">
        <v>0</v>
      </c>
      <c r="I53" s="176">
        <v>0</v>
      </c>
      <c r="J53" s="121">
        <v>0</v>
      </c>
      <c r="K53" s="176">
        <v>0</v>
      </c>
      <c r="L53" s="121">
        <v>0</v>
      </c>
      <c r="M53" s="176">
        <v>0</v>
      </c>
      <c r="N53" s="121">
        <v>0</v>
      </c>
      <c r="O53" s="176">
        <v>2</v>
      </c>
      <c r="P53" s="121">
        <f>100/O55*O53</f>
        <v>25</v>
      </c>
      <c r="Q53" s="90">
        <f t="shared" si="23"/>
        <v>2</v>
      </c>
      <c r="R53" s="121">
        <f>100/Q55*Q53</f>
        <v>25</v>
      </c>
    </row>
    <row r="54" spans="1:18" x14ac:dyDescent="0.25">
      <c r="A54" s="394"/>
      <c r="B54" s="341" t="s">
        <v>169</v>
      </c>
      <c r="C54" s="195">
        <v>0</v>
      </c>
      <c r="D54" s="121">
        <v>0</v>
      </c>
      <c r="E54" s="176">
        <v>0</v>
      </c>
      <c r="F54" s="121">
        <v>0</v>
      </c>
      <c r="G54" s="176">
        <v>0</v>
      </c>
      <c r="H54" s="121">
        <v>0</v>
      </c>
      <c r="I54" s="176">
        <v>0</v>
      </c>
      <c r="J54" s="121">
        <v>0</v>
      </c>
      <c r="K54" s="176">
        <v>0</v>
      </c>
      <c r="L54" s="121">
        <v>0</v>
      </c>
      <c r="M54" s="176">
        <v>0</v>
      </c>
      <c r="N54" s="121">
        <v>0</v>
      </c>
      <c r="O54" s="176">
        <v>6</v>
      </c>
      <c r="P54" s="121">
        <f t="shared" ref="P54" si="28">100/O55*O54</f>
        <v>75</v>
      </c>
      <c r="Q54" s="90">
        <f t="shared" ref="Q54" si="29">SUM(Q55)-Q53</f>
        <v>6</v>
      </c>
      <c r="R54" s="121">
        <f t="shared" ref="R54" si="30">100/Q55*Q54</f>
        <v>75</v>
      </c>
    </row>
    <row r="55" spans="1:18" ht="14.4" thickBot="1" x14ac:dyDescent="0.3">
      <c r="A55" s="395"/>
      <c r="B55" s="339" t="s">
        <v>1</v>
      </c>
      <c r="C55" s="93">
        <v>0</v>
      </c>
      <c r="D55" s="343">
        <v>0</v>
      </c>
      <c r="E55" s="100">
        <v>0</v>
      </c>
      <c r="F55" s="343">
        <v>0</v>
      </c>
      <c r="G55" s="100">
        <v>0</v>
      </c>
      <c r="H55" s="343">
        <v>0</v>
      </c>
      <c r="I55" s="100">
        <v>0</v>
      </c>
      <c r="J55" s="343">
        <v>0</v>
      </c>
      <c r="K55" s="100">
        <v>0</v>
      </c>
      <c r="L55" s="343">
        <v>0</v>
      </c>
      <c r="M55" s="100">
        <v>0</v>
      </c>
      <c r="N55" s="343">
        <v>0</v>
      </c>
      <c r="O55" s="100">
        <f>SUM(O53:O54)</f>
        <v>8</v>
      </c>
      <c r="P55" s="340">
        <f>100/O55*O55</f>
        <v>100</v>
      </c>
      <c r="Q55" s="100">
        <f t="shared" ref="Q55" si="31">SUM(C55,E55,G55,I55,K55,M55,O55)</f>
        <v>8</v>
      </c>
      <c r="R55" s="340">
        <f>100/Q55*Q55</f>
        <v>100</v>
      </c>
    </row>
    <row r="56" spans="1:18" ht="15" thickTop="1" thickBot="1" x14ac:dyDescent="0.3">
      <c r="A56" s="164"/>
      <c r="B56" s="163"/>
      <c r="C56" s="163"/>
      <c r="D56" s="163"/>
      <c r="E56" s="163"/>
      <c r="F56" s="163"/>
      <c r="G56" s="163"/>
      <c r="H56" s="163"/>
      <c r="I56" s="166"/>
      <c r="J56" s="241"/>
      <c r="K56" s="163"/>
      <c r="L56" s="163"/>
      <c r="M56" s="163"/>
      <c r="N56" s="163"/>
      <c r="O56" s="163"/>
      <c r="P56" s="163"/>
      <c r="Q56" s="163"/>
      <c r="R56" s="163"/>
    </row>
    <row r="57" spans="1:18" ht="14.4" thickTop="1" x14ac:dyDescent="0.25">
      <c r="A57" s="396" t="s">
        <v>187</v>
      </c>
      <c r="B57" s="337" t="s">
        <v>50</v>
      </c>
      <c r="C57" s="174">
        <v>0</v>
      </c>
      <c r="D57" s="268">
        <v>0</v>
      </c>
      <c r="E57" s="174">
        <v>0</v>
      </c>
      <c r="F57" s="268">
        <v>0</v>
      </c>
      <c r="G57" s="174">
        <v>0</v>
      </c>
      <c r="H57" s="268">
        <v>0</v>
      </c>
      <c r="I57" s="174">
        <v>0</v>
      </c>
      <c r="J57" s="268">
        <v>0</v>
      </c>
      <c r="K57" s="174">
        <v>0</v>
      </c>
      <c r="L57" s="268">
        <v>0</v>
      </c>
      <c r="M57" s="174">
        <v>0</v>
      </c>
      <c r="N57" s="97">
        <v>0</v>
      </c>
      <c r="O57" s="376">
        <f>SUM(O62,O66,O70)</f>
        <v>3</v>
      </c>
      <c r="P57" s="268">
        <f>100/O59*O57</f>
        <v>50</v>
      </c>
      <c r="Q57" s="277">
        <f t="shared" ref="Q57" si="32">SUM(C57,E57,G57,I57,K57,M57,O57)</f>
        <v>3</v>
      </c>
      <c r="R57" s="268">
        <f>100/Q59*Q57</f>
        <v>50</v>
      </c>
    </row>
    <row r="58" spans="1:18" x14ac:dyDescent="0.25">
      <c r="A58" s="397"/>
      <c r="B58" s="338" t="s">
        <v>169</v>
      </c>
      <c r="C58" s="176">
        <v>0</v>
      </c>
      <c r="D58" s="121">
        <v>0</v>
      </c>
      <c r="E58" s="176">
        <v>0</v>
      </c>
      <c r="F58" s="91">
        <v>0</v>
      </c>
      <c r="G58" s="195">
        <v>0</v>
      </c>
      <c r="H58" s="121">
        <v>0</v>
      </c>
      <c r="I58" s="176">
        <v>0</v>
      </c>
      <c r="J58" s="121">
        <v>0</v>
      </c>
      <c r="K58" s="176">
        <v>0</v>
      </c>
      <c r="L58" s="121">
        <v>0</v>
      </c>
      <c r="M58" s="176">
        <v>0</v>
      </c>
      <c r="N58" s="121">
        <v>0</v>
      </c>
      <c r="O58" s="195">
        <f>SUM(O63,O67,O71)</f>
        <v>3</v>
      </c>
      <c r="P58" s="91">
        <f t="shared" ref="P58" si="33">100/O59*O58</f>
        <v>50</v>
      </c>
      <c r="Q58" s="92">
        <f t="shared" ref="Q58" si="34">SUM(Q59)-Q57</f>
        <v>3</v>
      </c>
      <c r="R58" s="121">
        <f t="shared" ref="R58" si="35">100/Q59*Q58</f>
        <v>50</v>
      </c>
    </row>
    <row r="59" spans="1:18" x14ac:dyDescent="0.25">
      <c r="A59" s="397"/>
      <c r="B59" s="338" t="s">
        <v>1</v>
      </c>
      <c r="C59" s="90">
        <v>0</v>
      </c>
      <c r="D59" s="91">
        <v>0</v>
      </c>
      <c r="E59" s="92">
        <v>0</v>
      </c>
      <c r="F59" s="91">
        <v>0</v>
      </c>
      <c r="G59" s="92">
        <v>0</v>
      </c>
      <c r="H59" s="121">
        <v>0</v>
      </c>
      <c r="I59" s="92">
        <v>0</v>
      </c>
      <c r="J59" s="121">
        <v>0</v>
      </c>
      <c r="K59" s="90">
        <v>0</v>
      </c>
      <c r="L59" s="121">
        <v>0</v>
      </c>
      <c r="M59" s="90">
        <v>0</v>
      </c>
      <c r="N59" s="121">
        <v>0</v>
      </c>
      <c r="O59" s="90">
        <f>SUM(O57:O58)</f>
        <v>6</v>
      </c>
      <c r="P59" s="421">
        <f>100/O59*O59</f>
        <v>100</v>
      </c>
      <c r="Q59" s="92">
        <f t="shared" ref="Q59" si="36">SUM(C59,E59,G59,I59,K59,M59,O59)</f>
        <v>6</v>
      </c>
      <c r="R59" s="269">
        <f>100/Q59*Q59</f>
        <v>100</v>
      </c>
    </row>
    <row r="60" spans="1:18" x14ac:dyDescent="0.25">
      <c r="A60" s="422"/>
      <c r="B60" s="423" t="s">
        <v>0</v>
      </c>
      <c r="C60" s="345"/>
      <c r="D60" s="349"/>
      <c r="E60" s="345"/>
      <c r="F60" s="350"/>
      <c r="G60" s="345"/>
      <c r="H60" s="349"/>
      <c r="I60" s="345"/>
      <c r="J60" s="349"/>
      <c r="K60" s="345"/>
      <c r="L60" s="349"/>
      <c r="M60" s="345"/>
      <c r="N60" s="349"/>
      <c r="O60" s="345"/>
      <c r="P60" s="349"/>
      <c r="Q60" s="345"/>
      <c r="R60" s="349"/>
    </row>
    <row r="61" spans="1:18" x14ac:dyDescent="0.25">
      <c r="A61" s="422"/>
      <c r="B61" s="423"/>
      <c r="C61" s="345"/>
      <c r="D61" s="349"/>
      <c r="E61" s="345"/>
      <c r="F61" s="350"/>
      <c r="G61" s="345"/>
      <c r="H61" s="349"/>
      <c r="I61" s="345"/>
      <c r="J61" s="349"/>
      <c r="K61" s="345"/>
      <c r="L61" s="349"/>
      <c r="M61" s="345"/>
      <c r="N61" s="349"/>
      <c r="O61" s="345"/>
      <c r="P61" s="349"/>
      <c r="Q61" s="345"/>
      <c r="R61" s="349"/>
    </row>
    <row r="62" spans="1:18" x14ac:dyDescent="0.25">
      <c r="A62" s="394" t="s">
        <v>180</v>
      </c>
      <c r="B62" s="338" t="s">
        <v>50</v>
      </c>
      <c r="C62" s="176">
        <v>0</v>
      </c>
      <c r="D62" s="121">
        <v>0</v>
      </c>
      <c r="E62" s="176">
        <v>0</v>
      </c>
      <c r="F62" s="121">
        <v>0</v>
      </c>
      <c r="G62" s="176">
        <v>0</v>
      </c>
      <c r="H62" s="121">
        <v>0</v>
      </c>
      <c r="I62" s="176">
        <v>0</v>
      </c>
      <c r="J62" s="121">
        <v>0</v>
      </c>
      <c r="K62" s="176">
        <v>0</v>
      </c>
      <c r="L62" s="121">
        <v>0</v>
      </c>
      <c r="M62" s="176">
        <v>0</v>
      </c>
      <c r="N62" s="121">
        <v>0</v>
      </c>
      <c r="O62" s="176">
        <v>1</v>
      </c>
      <c r="P62" s="121">
        <f>100/O64*O62</f>
        <v>50</v>
      </c>
      <c r="Q62" s="90">
        <f t="shared" ref="Q62" si="37">SUM(C62,E62,G62,I62,K62,M62,O62)</f>
        <v>1</v>
      </c>
      <c r="R62" s="121">
        <f>100/Q64*Q62</f>
        <v>50</v>
      </c>
    </row>
    <row r="63" spans="1:18" x14ac:dyDescent="0.25">
      <c r="A63" s="394"/>
      <c r="B63" s="338" t="s">
        <v>169</v>
      </c>
      <c r="C63" s="176">
        <v>0</v>
      </c>
      <c r="D63" s="121">
        <v>0</v>
      </c>
      <c r="E63" s="176">
        <v>0</v>
      </c>
      <c r="F63" s="121">
        <v>0</v>
      </c>
      <c r="G63" s="176">
        <v>0</v>
      </c>
      <c r="H63" s="121">
        <v>0</v>
      </c>
      <c r="I63" s="176">
        <v>0</v>
      </c>
      <c r="J63" s="121">
        <v>0</v>
      </c>
      <c r="K63" s="176">
        <v>0</v>
      </c>
      <c r="L63" s="121">
        <v>0</v>
      </c>
      <c r="M63" s="176">
        <v>0</v>
      </c>
      <c r="N63" s="121">
        <v>0</v>
      </c>
      <c r="O63" s="176">
        <v>1</v>
      </c>
      <c r="P63" s="121">
        <f>100/O64*O63</f>
        <v>50</v>
      </c>
      <c r="Q63" s="90">
        <f t="shared" ref="Q63" si="38">SUM(Q64)-Q62</f>
        <v>1</v>
      </c>
      <c r="R63" s="121">
        <f t="shared" ref="R63" si="39">100/Q64*Q63</f>
        <v>50</v>
      </c>
    </row>
    <row r="64" spans="1:18" x14ac:dyDescent="0.25">
      <c r="A64" s="394"/>
      <c r="B64" s="338" t="s">
        <v>1</v>
      </c>
      <c r="C64" s="90">
        <v>0</v>
      </c>
      <c r="D64" s="121">
        <v>0</v>
      </c>
      <c r="E64" s="90">
        <v>0</v>
      </c>
      <c r="F64" s="121">
        <v>0</v>
      </c>
      <c r="G64" s="90">
        <v>0</v>
      </c>
      <c r="H64" s="121">
        <v>0</v>
      </c>
      <c r="I64" s="90">
        <v>0</v>
      </c>
      <c r="J64" s="121">
        <v>0</v>
      </c>
      <c r="K64" s="90">
        <v>0</v>
      </c>
      <c r="L64" s="121">
        <v>0</v>
      </c>
      <c r="M64" s="90">
        <v>0</v>
      </c>
      <c r="N64" s="121">
        <v>0</v>
      </c>
      <c r="O64" s="90">
        <f>SUM(O62:O63)</f>
        <v>2</v>
      </c>
      <c r="P64" s="269">
        <f>100/O64*O64</f>
        <v>100</v>
      </c>
      <c r="Q64" s="90">
        <f t="shared" ref="Q64" si="40">SUM(C64,E64,G64,I64,K64,M64,O64)</f>
        <v>2</v>
      </c>
      <c r="R64" s="269">
        <f>100/Q64*Q64</f>
        <v>100</v>
      </c>
    </row>
    <row r="65" spans="1:18" x14ac:dyDescent="0.25">
      <c r="A65" s="379"/>
      <c r="B65" s="338"/>
      <c r="C65" s="90"/>
      <c r="D65" s="121"/>
      <c r="E65" s="90"/>
      <c r="F65" s="121"/>
      <c r="G65" s="90"/>
      <c r="H65" s="121"/>
      <c r="I65" s="90"/>
      <c r="J65" s="121"/>
      <c r="K65" s="90"/>
      <c r="L65" s="121"/>
      <c r="M65" s="90"/>
      <c r="N65" s="121"/>
      <c r="O65" s="90"/>
      <c r="P65" s="269"/>
      <c r="Q65" s="90"/>
      <c r="R65" s="269"/>
    </row>
    <row r="66" spans="1:18" x14ac:dyDescent="0.25">
      <c r="A66" s="394" t="s">
        <v>181</v>
      </c>
      <c r="B66" s="338" t="s">
        <v>50</v>
      </c>
      <c r="C66" s="176">
        <v>0</v>
      </c>
      <c r="D66" s="121">
        <v>0</v>
      </c>
      <c r="E66" s="176">
        <v>0</v>
      </c>
      <c r="F66" s="121">
        <v>0</v>
      </c>
      <c r="G66" s="176">
        <v>0</v>
      </c>
      <c r="H66" s="121">
        <v>0</v>
      </c>
      <c r="I66" s="176">
        <v>0</v>
      </c>
      <c r="J66" s="121">
        <v>0</v>
      </c>
      <c r="K66" s="176">
        <v>0</v>
      </c>
      <c r="L66" s="121">
        <v>0</v>
      </c>
      <c r="M66" s="176">
        <v>0</v>
      </c>
      <c r="N66" s="121">
        <v>0</v>
      </c>
      <c r="O66" s="90">
        <v>2</v>
      </c>
      <c r="P66" s="121">
        <f>100/O68*O66</f>
        <v>66.666666666666671</v>
      </c>
      <c r="Q66" s="90">
        <f t="shared" ref="Q66" si="41">SUM(C66,E66,G66,I66,K66,M66,O66)</f>
        <v>2</v>
      </c>
      <c r="R66" s="121">
        <f>100/Q68*Q66</f>
        <v>66.666666666666671</v>
      </c>
    </row>
    <row r="67" spans="1:18" x14ac:dyDescent="0.25">
      <c r="A67" s="394"/>
      <c r="B67" s="338" t="s">
        <v>169</v>
      </c>
      <c r="C67" s="176">
        <v>0</v>
      </c>
      <c r="D67" s="121">
        <v>0</v>
      </c>
      <c r="E67" s="176">
        <v>0</v>
      </c>
      <c r="F67" s="121">
        <v>0</v>
      </c>
      <c r="G67" s="176">
        <v>0</v>
      </c>
      <c r="H67" s="121">
        <v>0</v>
      </c>
      <c r="I67" s="176">
        <v>0</v>
      </c>
      <c r="J67" s="121">
        <v>0</v>
      </c>
      <c r="K67" s="176">
        <v>0</v>
      </c>
      <c r="L67" s="121">
        <v>0</v>
      </c>
      <c r="M67" s="176">
        <v>0</v>
      </c>
      <c r="N67" s="121">
        <v>0</v>
      </c>
      <c r="O67" s="90">
        <v>1</v>
      </c>
      <c r="P67" s="121">
        <f>100/O68*O67</f>
        <v>33.333333333333336</v>
      </c>
      <c r="Q67" s="90">
        <f t="shared" ref="Q67" si="42">SUM(Q68)-Q66</f>
        <v>1</v>
      </c>
      <c r="R67" s="121">
        <f t="shared" ref="R67" si="43">100/Q68*Q67</f>
        <v>33.333333333333336</v>
      </c>
    </row>
    <row r="68" spans="1:18" x14ac:dyDescent="0.25">
      <c r="A68" s="394"/>
      <c r="B68" s="338" t="s">
        <v>1</v>
      </c>
      <c r="C68" s="90">
        <v>0</v>
      </c>
      <c r="D68" s="121">
        <v>0</v>
      </c>
      <c r="E68" s="90">
        <v>0</v>
      </c>
      <c r="F68" s="121">
        <v>0</v>
      </c>
      <c r="G68" s="90">
        <v>0</v>
      </c>
      <c r="H68" s="121">
        <v>0</v>
      </c>
      <c r="I68" s="90">
        <v>0</v>
      </c>
      <c r="J68" s="121">
        <v>0</v>
      </c>
      <c r="K68" s="90">
        <v>0</v>
      </c>
      <c r="L68" s="121">
        <v>0</v>
      </c>
      <c r="M68" s="90">
        <v>0</v>
      </c>
      <c r="N68" s="121">
        <v>0</v>
      </c>
      <c r="O68" s="90">
        <f>SUM(O66:O67)</f>
        <v>3</v>
      </c>
      <c r="P68" s="121">
        <f>100/O68*O68</f>
        <v>100</v>
      </c>
      <c r="Q68" s="90">
        <f t="shared" ref="Q68" si="44">SUM(C68,E68,G68,I68,K68,M68,O68)</f>
        <v>3</v>
      </c>
      <c r="R68" s="269">
        <f>100/Q68*Q68</f>
        <v>100</v>
      </c>
    </row>
    <row r="69" spans="1:18" x14ac:dyDescent="0.25">
      <c r="A69" s="379"/>
      <c r="B69" s="338"/>
      <c r="C69" s="90"/>
      <c r="D69" s="121"/>
      <c r="E69" s="90"/>
      <c r="F69" s="121"/>
      <c r="G69" s="90"/>
      <c r="H69" s="121"/>
      <c r="I69" s="90"/>
      <c r="J69" s="121"/>
      <c r="K69" s="90"/>
      <c r="L69" s="121"/>
      <c r="M69" s="90"/>
      <c r="N69" s="121"/>
      <c r="O69" s="90"/>
      <c r="P69" s="269"/>
      <c r="Q69" s="90"/>
      <c r="R69" s="269"/>
    </row>
    <row r="70" spans="1:18" x14ac:dyDescent="0.25">
      <c r="A70" s="394" t="s">
        <v>188</v>
      </c>
      <c r="B70" s="338" t="s">
        <v>50</v>
      </c>
      <c r="C70" s="176">
        <v>0</v>
      </c>
      <c r="D70" s="121">
        <v>0</v>
      </c>
      <c r="E70" s="176">
        <v>0</v>
      </c>
      <c r="F70" s="121">
        <v>0</v>
      </c>
      <c r="G70" s="176">
        <v>0</v>
      </c>
      <c r="H70" s="121">
        <v>0</v>
      </c>
      <c r="I70" s="176">
        <v>0</v>
      </c>
      <c r="J70" s="121">
        <v>0</v>
      </c>
      <c r="K70" s="176">
        <v>0</v>
      </c>
      <c r="L70" s="121">
        <v>0</v>
      </c>
      <c r="M70" s="176">
        <v>0</v>
      </c>
      <c r="N70" s="121">
        <v>0</v>
      </c>
      <c r="O70" s="176">
        <v>0</v>
      </c>
      <c r="P70" s="121">
        <f>100/O72*O70</f>
        <v>0</v>
      </c>
      <c r="Q70" s="90">
        <f t="shared" ref="Q70" si="45">SUM(C70,E70,G70,I70,K70,M70,O70)</f>
        <v>0</v>
      </c>
      <c r="R70" s="121">
        <f>100/Q72*Q70</f>
        <v>0</v>
      </c>
    </row>
    <row r="71" spans="1:18" x14ac:dyDescent="0.25">
      <c r="A71" s="394"/>
      <c r="B71" s="338" t="s">
        <v>169</v>
      </c>
      <c r="C71" s="176">
        <v>0</v>
      </c>
      <c r="D71" s="121">
        <v>0</v>
      </c>
      <c r="E71" s="176">
        <v>0</v>
      </c>
      <c r="F71" s="121">
        <v>0</v>
      </c>
      <c r="G71" s="176">
        <v>0</v>
      </c>
      <c r="H71" s="121">
        <v>0</v>
      </c>
      <c r="I71" s="176">
        <v>0</v>
      </c>
      <c r="J71" s="121">
        <v>0</v>
      </c>
      <c r="K71" s="176">
        <v>0</v>
      </c>
      <c r="L71" s="121">
        <v>0</v>
      </c>
      <c r="M71" s="176">
        <v>0</v>
      </c>
      <c r="N71" s="121">
        <v>0</v>
      </c>
      <c r="O71" s="176">
        <v>1</v>
      </c>
      <c r="P71" s="121">
        <f t="shared" ref="P71" si="46">100/O72*O71</f>
        <v>100</v>
      </c>
      <c r="Q71" s="90">
        <f t="shared" ref="Q71" si="47">SUM(Q72)-Q70</f>
        <v>1</v>
      </c>
      <c r="R71" s="121">
        <f t="shared" ref="R71" si="48">100/Q72*Q71</f>
        <v>100</v>
      </c>
    </row>
    <row r="72" spans="1:18" ht="14.4" thickBot="1" x14ac:dyDescent="0.3">
      <c r="A72" s="395"/>
      <c r="B72" s="351" t="s">
        <v>1</v>
      </c>
      <c r="C72" s="100">
        <v>0</v>
      </c>
      <c r="D72" s="343">
        <v>0</v>
      </c>
      <c r="E72" s="100">
        <v>0</v>
      </c>
      <c r="F72" s="343">
        <v>0</v>
      </c>
      <c r="G72" s="100">
        <v>0</v>
      </c>
      <c r="H72" s="343">
        <v>0</v>
      </c>
      <c r="I72" s="100">
        <v>0</v>
      </c>
      <c r="J72" s="343">
        <v>0</v>
      </c>
      <c r="K72" s="100">
        <v>0</v>
      </c>
      <c r="L72" s="343">
        <v>0</v>
      </c>
      <c r="M72" s="100">
        <v>0</v>
      </c>
      <c r="N72" s="343">
        <v>0</v>
      </c>
      <c r="O72" s="100">
        <f>SUM(O70:O71)</f>
        <v>1</v>
      </c>
      <c r="P72" s="340">
        <f>100/O72*O72</f>
        <v>100</v>
      </c>
      <c r="Q72" s="100">
        <f t="shared" ref="Q72" si="49">SUM(C72,E72,G72,I72,K72,M72,O72)</f>
        <v>1</v>
      </c>
      <c r="R72" s="340">
        <f>100/Q72*Q72</f>
        <v>100</v>
      </c>
    </row>
    <row r="73" spans="1:18" ht="14.4" thickTop="1" x14ac:dyDescent="0.25"/>
  </sheetData>
  <mergeCells count="33">
    <mergeCell ref="A62:A64"/>
    <mergeCell ref="A66:A68"/>
    <mergeCell ref="A70:A72"/>
    <mergeCell ref="A40:A42"/>
    <mergeCell ref="A45:A47"/>
    <mergeCell ref="A49:A51"/>
    <mergeCell ref="A53:A55"/>
    <mergeCell ref="A57:A59"/>
    <mergeCell ref="A32:A34"/>
    <mergeCell ref="A36:A38"/>
    <mergeCell ref="Q6:R6"/>
    <mergeCell ref="A8:A10"/>
    <mergeCell ref="A12:A14"/>
    <mergeCell ref="A16:A18"/>
    <mergeCell ref="A20:A22"/>
    <mergeCell ref="A24:A26"/>
    <mergeCell ref="A5:A7"/>
    <mergeCell ref="M5:N5"/>
    <mergeCell ref="O5:P5"/>
    <mergeCell ref="Q5:R5"/>
    <mergeCell ref="C6:D6"/>
    <mergeCell ref="E6:F6"/>
    <mergeCell ref="G6:H6"/>
    <mergeCell ref="I6:J6"/>
    <mergeCell ref="A28:A30"/>
    <mergeCell ref="K6:L6"/>
    <mergeCell ref="M6:N6"/>
    <mergeCell ref="O6:P6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8" scale="67" orientation="landscape" horizontalDpi="300" verticalDpi="300" r:id="rId1"/>
  <headerFooter differentOddEven="1">
    <oddHeader>&amp;R&amp;G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R12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7" sqref="O7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134</v>
      </c>
      <c r="B3" s="2" t="s">
        <v>102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8" customFormat="1" ht="18" customHeight="1" thickBot="1" x14ac:dyDescent="0.35">
      <c r="A7" s="390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78" customFormat="1" ht="18" customHeight="1" thickTop="1" x14ac:dyDescent="0.2">
      <c r="A8" s="391" t="s">
        <v>78</v>
      </c>
      <c r="B8" s="177" t="s">
        <v>50</v>
      </c>
      <c r="C8" s="174">
        <v>0</v>
      </c>
      <c r="D8" s="97">
        <v>0</v>
      </c>
      <c r="E8" s="175">
        <v>0</v>
      </c>
      <c r="F8" s="117">
        <v>0</v>
      </c>
      <c r="G8" s="171">
        <v>0</v>
      </c>
      <c r="H8" s="68">
        <f>100/G10*G8</f>
        <v>0</v>
      </c>
      <c r="I8" s="175">
        <v>0</v>
      </c>
      <c r="J8" s="117">
        <f>100/I10*I8</f>
        <v>0</v>
      </c>
      <c r="K8" s="171">
        <v>1</v>
      </c>
      <c r="L8" s="117">
        <f>100/K10*K8</f>
        <v>33.333333333333336</v>
      </c>
      <c r="M8" s="175">
        <v>0</v>
      </c>
      <c r="N8" s="117">
        <f>100/M10*M8</f>
        <v>0</v>
      </c>
      <c r="O8" s="171">
        <v>0</v>
      </c>
      <c r="P8" s="68">
        <v>0</v>
      </c>
      <c r="Q8" s="71">
        <f t="shared" ref="Q8:Q10" si="0">SUM(C8,E8,G8,I8,K8,M8,O8)</f>
        <v>1</v>
      </c>
      <c r="R8" s="117">
        <f>100/Q10*Q8</f>
        <v>8.3333333333333339</v>
      </c>
    </row>
    <row r="9" spans="1:18" s="178" customFormat="1" ht="18" customHeight="1" x14ac:dyDescent="0.2">
      <c r="A9" s="392"/>
      <c r="B9" s="179" t="s">
        <v>169</v>
      </c>
      <c r="C9" s="176">
        <f>SUM(C10-C8)</f>
        <v>0</v>
      </c>
      <c r="D9" s="91">
        <v>0</v>
      </c>
      <c r="E9" s="173">
        <f>SUM(E10-E8)</f>
        <v>0</v>
      </c>
      <c r="F9" s="118">
        <v>0</v>
      </c>
      <c r="G9" s="172">
        <f>SUM(G10-G8)</f>
        <v>3</v>
      </c>
      <c r="H9" s="74">
        <f>100/G10*G9</f>
        <v>100</v>
      </c>
      <c r="I9" s="173">
        <f>SUM(I10-I8)</f>
        <v>5</v>
      </c>
      <c r="J9" s="118">
        <f>100/I10*I9</f>
        <v>100</v>
      </c>
      <c r="K9" s="172">
        <f>SUM(K10-K8)</f>
        <v>2</v>
      </c>
      <c r="L9" s="118">
        <f>100/K10*K9</f>
        <v>66.666666666666671</v>
      </c>
      <c r="M9" s="172">
        <f>SUM(M10-M8)</f>
        <v>1</v>
      </c>
      <c r="N9" s="118">
        <f>100/M10*M9</f>
        <v>100</v>
      </c>
      <c r="O9" s="172">
        <v>0</v>
      </c>
      <c r="P9" s="74">
        <v>0</v>
      </c>
      <c r="Q9" s="77">
        <f t="shared" si="0"/>
        <v>11</v>
      </c>
      <c r="R9" s="118">
        <f>100/Q10*Q9</f>
        <v>91.666666666666671</v>
      </c>
    </row>
    <row r="10" spans="1:18" s="178" customFormat="1" ht="18" customHeight="1" thickBot="1" x14ac:dyDescent="0.25">
      <c r="A10" s="393"/>
      <c r="B10" s="181" t="s">
        <v>1</v>
      </c>
      <c r="C10" s="93">
        <v>0</v>
      </c>
      <c r="D10" s="94">
        <v>0</v>
      </c>
      <c r="E10" s="82">
        <v>0</v>
      </c>
      <c r="F10" s="83">
        <v>0</v>
      </c>
      <c r="G10" s="82">
        <v>3</v>
      </c>
      <c r="H10" s="83">
        <f>100/G10*G10</f>
        <v>100</v>
      </c>
      <c r="I10" s="82">
        <v>5</v>
      </c>
      <c r="J10" s="243">
        <f>100/I10*I10</f>
        <v>100</v>
      </c>
      <c r="K10" s="82">
        <v>3</v>
      </c>
      <c r="L10" s="243">
        <f>100/K10*K10</f>
        <v>100</v>
      </c>
      <c r="M10" s="82">
        <v>1</v>
      </c>
      <c r="N10" s="243">
        <f>100/M10*M10</f>
        <v>100</v>
      </c>
      <c r="O10" s="82">
        <v>0</v>
      </c>
      <c r="P10" s="243">
        <v>0</v>
      </c>
      <c r="Q10" s="82">
        <f t="shared" si="0"/>
        <v>12</v>
      </c>
      <c r="R10" s="245">
        <f>100/Q10*Q10</f>
        <v>100</v>
      </c>
    </row>
    <row r="11" spans="1:18" s="226" customFormat="1" ht="14.4" thickTop="1" x14ac:dyDescent="0.25">
      <c r="A11" s="225"/>
      <c r="C11" s="158"/>
      <c r="D11" s="158"/>
      <c r="E11" s="158"/>
      <c r="F11" s="158"/>
      <c r="G11" s="158"/>
      <c r="H11" s="158"/>
      <c r="I11" s="158"/>
      <c r="J11" s="246"/>
      <c r="K11" s="158"/>
      <c r="L11" s="246"/>
      <c r="M11" s="158"/>
      <c r="N11" s="246"/>
      <c r="O11" s="158"/>
      <c r="P11" s="246"/>
      <c r="Q11" s="158"/>
      <c r="R11" s="246"/>
    </row>
    <row r="12" spans="1:18" x14ac:dyDescent="0.25">
      <c r="J12" s="274"/>
    </row>
  </sheetData>
  <mergeCells count="18">
    <mergeCell ref="Q6:R6"/>
    <mergeCell ref="A8:A10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A5:A7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&amp;R&amp;G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U56"/>
  <sheetViews>
    <sheetView zoomScale="80" zoomScaleNormal="80" workbookViewId="0">
      <pane ySplit="7" topLeftCell="A27" activePane="bottomLeft" state="frozen"/>
      <selection pane="bottomLeft" activeCell="B35" sqref="B35"/>
    </sheetView>
  </sheetViews>
  <sheetFormatPr defaultColWidth="9.109375" defaultRowHeight="14.4" x14ac:dyDescent="0.3"/>
  <cols>
    <col min="1" max="1" width="12.5546875" style="31" customWidth="1"/>
    <col min="2" max="2" width="40.6640625" style="32" customWidth="1"/>
    <col min="3" max="3" width="13.6640625" style="51" customWidth="1"/>
    <col min="4" max="4" width="8" style="52" customWidth="1"/>
    <col min="5" max="5" width="13.6640625" style="51" customWidth="1"/>
    <col min="6" max="6" width="8" style="52" customWidth="1"/>
    <col min="7" max="7" width="13.6640625" style="32" customWidth="1"/>
    <col min="8" max="8" width="8" style="31" customWidth="1"/>
    <col min="9" max="9" width="13.6640625" style="32" customWidth="1"/>
    <col min="10" max="10" width="8" style="31" customWidth="1"/>
    <col min="11" max="11" width="13.6640625" style="32" customWidth="1"/>
    <col min="12" max="12" width="8" style="31" customWidth="1"/>
    <col min="13" max="13" width="13.6640625" style="32" customWidth="1"/>
    <col min="14" max="14" width="8" style="31" customWidth="1"/>
    <col min="15" max="15" width="13.6640625" style="32" customWidth="1"/>
    <col min="16" max="16" width="8" style="31" customWidth="1"/>
    <col min="17" max="17" width="13.6640625" style="32" customWidth="1"/>
    <col min="18" max="18" width="8" style="31" customWidth="1"/>
    <col min="19" max="16384" width="9.109375" style="32"/>
  </cols>
  <sheetData>
    <row r="1" spans="1:20" s="8" customFormat="1" ht="18" customHeight="1" x14ac:dyDescent="0.3">
      <c r="A1" s="60" t="s">
        <v>36</v>
      </c>
      <c r="C1" s="45"/>
      <c r="D1" s="46"/>
      <c r="E1" s="45"/>
      <c r="F1" s="46"/>
      <c r="H1" s="26"/>
      <c r="J1" s="26"/>
      <c r="L1" s="26"/>
      <c r="N1" s="26"/>
      <c r="P1" s="26"/>
      <c r="R1" s="26"/>
    </row>
    <row r="2" spans="1:20" s="8" customFormat="1" ht="18" customHeight="1" x14ac:dyDescent="0.3">
      <c r="A2" s="2"/>
      <c r="B2" s="2"/>
      <c r="C2" s="45"/>
      <c r="D2" s="46"/>
      <c r="E2" s="45"/>
      <c r="F2" s="46"/>
      <c r="H2" s="26"/>
      <c r="J2" s="26"/>
      <c r="L2" s="26"/>
      <c r="N2" s="26"/>
      <c r="P2" s="26"/>
      <c r="R2" s="26"/>
    </row>
    <row r="3" spans="1:20" s="8" customFormat="1" ht="18" customHeight="1" x14ac:dyDescent="0.3">
      <c r="A3" s="3" t="s">
        <v>133</v>
      </c>
      <c r="B3" s="2" t="s">
        <v>103</v>
      </c>
      <c r="C3" s="45"/>
      <c r="D3" s="46"/>
      <c r="E3" s="45"/>
      <c r="F3" s="46"/>
      <c r="H3" s="26"/>
      <c r="J3" s="26"/>
      <c r="L3" s="26"/>
      <c r="N3" s="26"/>
      <c r="P3" s="26"/>
      <c r="R3" s="26"/>
    </row>
    <row r="4" spans="1:20" s="8" customFormat="1" ht="18" customHeight="1" thickBot="1" x14ac:dyDescent="0.35">
      <c r="A4" s="26"/>
      <c r="C4" s="45"/>
      <c r="D4" s="46"/>
      <c r="E4" s="45"/>
      <c r="F4" s="46"/>
      <c r="H4" s="26"/>
      <c r="J4" s="26"/>
      <c r="L4" s="26"/>
      <c r="N4" s="26"/>
      <c r="P4" s="26"/>
      <c r="R4" s="26"/>
    </row>
    <row r="5" spans="1:20" s="27" customFormat="1" ht="18" customHeight="1" thickTop="1" x14ac:dyDescent="0.3">
      <c r="A5" s="388" t="s">
        <v>13</v>
      </c>
      <c r="B5" s="388"/>
      <c r="C5" s="386" t="s">
        <v>42</v>
      </c>
      <c r="D5" s="401"/>
      <c r="E5" s="386" t="s">
        <v>43</v>
      </c>
      <c r="F5" s="387"/>
      <c r="G5" s="401" t="s">
        <v>44</v>
      </c>
      <c r="H5" s="401"/>
      <c r="I5" s="386" t="s">
        <v>45</v>
      </c>
      <c r="J5" s="387"/>
      <c r="K5" s="401" t="s">
        <v>46</v>
      </c>
      <c r="L5" s="401"/>
      <c r="M5" s="386" t="s">
        <v>47</v>
      </c>
      <c r="N5" s="387"/>
      <c r="O5" s="401" t="s">
        <v>48</v>
      </c>
      <c r="P5" s="401"/>
      <c r="Q5" s="386" t="s">
        <v>1</v>
      </c>
      <c r="R5" s="387"/>
    </row>
    <row r="6" spans="1:20" s="27" customFormat="1" ht="18" customHeight="1" x14ac:dyDescent="0.3">
      <c r="A6" s="389"/>
      <c r="B6" s="389"/>
      <c r="C6" s="402" t="s">
        <v>37</v>
      </c>
      <c r="D6" s="403"/>
      <c r="E6" s="398" t="s">
        <v>37</v>
      </c>
      <c r="F6" s="399"/>
      <c r="G6" s="400" t="s">
        <v>37</v>
      </c>
      <c r="H6" s="400"/>
      <c r="I6" s="398" t="s">
        <v>37</v>
      </c>
      <c r="J6" s="399"/>
      <c r="K6" s="400" t="s">
        <v>37</v>
      </c>
      <c r="L6" s="400"/>
      <c r="M6" s="398" t="s">
        <v>37</v>
      </c>
      <c r="N6" s="399"/>
      <c r="O6" s="400" t="s">
        <v>37</v>
      </c>
      <c r="P6" s="400"/>
      <c r="Q6" s="398" t="s">
        <v>39</v>
      </c>
      <c r="R6" s="399"/>
    </row>
    <row r="7" spans="1:20" s="27" customFormat="1" ht="18" customHeight="1" thickBot="1" x14ac:dyDescent="0.35">
      <c r="A7" s="390"/>
      <c r="B7" s="390"/>
      <c r="C7" s="108" t="s">
        <v>12</v>
      </c>
      <c r="D7" s="111" t="s">
        <v>3</v>
      </c>
      <c r="E7" s="108" t="s">
        <v>12</v>
      </c>
      <c r="F7" s="109" t="s">
        <v>3</v>
      </c>
      <c r="G7" s="111" t="s">
        <v>12</v>
      </c>
      <c r="H7" s="111" t="s">
        <v>3</v>
      </c>
      <c r="I7" s="108" t="s">
        <v>12</v>
      </c>
      <c r="J7" s="109" t="s">
        <v>3</v>
      </c>
      <c r="K7" s="111" t="s">
        <v>12</v>
      </c>
      <c r="L7" s="111" t="s">
        <v>3</v>
      </c>
      <c r="M7" s="108" t="s">
        <v>12</v>
      </c>
      <c r="N7" s="109" t="s">
        <v>3</v>
      </c>
      <c r="O7" s="111" t="s">
        <v>12</v>
      </c>
      <c r="P7" s="111" t="s">
        <v>3</v>
      </c>
      <c r="Q7" s="108" t="s">
        <v>12</v>
      </c>
      <c r="R7" s="109" t="s">
        <v>3</v>
      </c>
    </row>
    <row r="8" spans="1:20" s="182" customFormat="1" ht="18" customHeight="1" thickTop="1" thickBot="1" x14ac:dyDescent="0.35">
      <c r="A8" s="197"/>
      <c r="B8" s="198" t="s">
        <v>38</v>
      </c>
      <c r="C8" s="122">
        <v>12216190</v>
      </c>
      <c r="D8" s="247">
        <f>100/C8*C8</f>
        <v>100</v>
      </c>
      <c r="E8" s="124">
        <v>14347139</v>
      </c>
      <c r="F8" s="255">
        <f>100/E8*E8</f>
        <v>100</v>
      </c>
      <c r="G8" s="122">
        <v>15099037.800000001</v>
      </c>
      <c r="H8" s="247">
        <f>100/G8*G8</f>
        <v>100</v>
      </c>
      <c r="I8" s="124">
        <v>21542151.309999999</v>
      </c>
      <c r="J8" s="266">
        <f>100/I8*I8</f>
        <v>100</v>
      </c>
      <c r="K8" s="122">
        <f>SUM(K11:K13)</f>
        <v>26064844.52</v>
      </c>
      <c r="L8" s="266">
        <f>100/K8*K8</f>
        <v>100</v>
      </c>
      <c r="M8" s="122">
        <f>SUM(M11:M13)</f>
        <v>26115799.16</v>
      </c>
      <c r="N8" s="266">
        <f>100/M8*M8</f>
        <v>100</v>
      </c>
      <c r="O8" s="122">
        <f>SUM(O11:O13)</f>
        <v>27825632</v>
      </c>
      <c r="P8" s="126">
        <f>100/O8*O8</f>
        <v>100</v>
      </c>
      <c r="Q8" s="124">
        <f>SUM(C8,E8,G8,I8,K8,M8,O8)</f>
        <v>143210793.78999999</v>
      </c>
      <c r="R8" s="126">
        <f>100/Q8*Q8</f>
        <v>100</v>
      </c>
      <c r="T8" s="199"/>
    </row>
    <row r="9" spans="1:20" s="182" customFormat="1" ht="18" customHeight="1" thickTop="1" thickBot="1" x14ac:dyDescent="0.35">
      <c r="A9" s="424"/>
      <c r="B9" s="217"/>
      <c r="C9" s="127"/>
      <c r="D9" s="248"/>
      <c r="E9" s="127"/>
      <c r="F9" s="248"/>
      <c r="G9" s="127"/>
      <c r="H9" s="248"/>
      <c r="I9" s="127"/>
      <c r="J9" s="251"/>
      <c r="K9" s="127"/>
      <c r="L9" s="251"/>
      <c r="M9" s="127"/>
      <c r="N9" s="251"/>
      <c r="O9" s="127"/>
      <c r="P9" s="251"/>
      <c r="Q9" s="127"/>
      <c r="R9" s="251"/>
      <c r="T9" s="199"/>
    </row>
    <row r="10" spans="1:20" s="203" customFormat="1" ht="18" customHeight="1" thickTop="1" x14ac:dyDescent="0.3">
      <c r="A10" s="425"/>
      <c r="B10" s="426" t="s">
        <v>0</v>
      </c>
      <c r="C10" s="132"/>
      <c r="D10" s="249"/>
      <c r="E10" s="134"/>
      <c r="F10" s="252"/>
      <c r="G10" s="132"/>
      <c r="H10" s="249"/>
      <c r="I10" s="134"/>
      <c r="J10" s="427"/>
      <c r="K10" s="132"/>
      <c r="L10" s="427"/>
      <c r="M10" s="134"/>
      <c r="N10" s="427"/>
      <c r="O10" s="132"/>
      <c r="P10" s="428"/>
      <c r="Q10" s="134"/>
      <c r="R10" s="427"/>
      <c r="T10" s="192"/>
    </row>
    <row r="11" spans="1:20" s="182" customFormat="1" ht="18" customHeight="1" x14ac:dyDescent="0.3">
      <c r="A11" s="344" t="s">
        <v>14</v>
      </c>
      <c r="B11" s="367" t="s">
        <v>4</v>
      </c>
      <c r="C11" s="127">
        <v>9915054</v>
      </c>
      <c r="D11" s="248">
        <f>100/C8*C11</f>
        <v>81.163226832588563</v>
      </c>
      <c r="E11" s="141">
        <v>11756022.26</v>
      </c>
      <c r="F11" s="253">
        <f>100/E8*E11</f>
        <v>81.939836646177326</v>
      </c>
      <c r="G11" s="127">
        <v>12941496.800000001</v>
      </c>
      <c r="H11" s="248">
        <f>100/G8*G11</f>
        <v>85.710738468381081</v>
      </c>
      <c r="I11" s="141">
        <v>16173996.85</v>
      </c>
      <c r="J11" s="371">
        <f>100/I8*I11</f>
        <v>75.080694668094424</v>
      </c>
      <c r="K11" s="127">
        <v>22587994.32</v>
      </c>
      <c r="L11" s="371">
        <f>100/K8*K11</f>
        <v>86.660767543300892</v>
      </c>
      <c r="M11" s="141">
        <f>SUM(M22)</f>
        <v>22115063.16</v>
      </c>
      <c r="N11" s="371">
        <f>100/M8*M11</f>
        <v>84.680782787885406</v>
      </c>
      <c r="O11" s="127">
        <f>SUM(O22)</f>
        <v>20709204</v>
      </c>
      <c r="P11" s="251">
        <f>100/O8*O11</f>
        <v>74.424918722421111</v>
      </c>
      <c r="Q11" s="141">
        <f t="shared" ref="Q11:Q50" si="0">SUM(C11,E11,G11,I11,K11,M11,O11)</f>
        <v>116198831.39</v>
      </c>
      <c r="R11" s="371">
        <f>100/Q8*Q11</f>
        <v>81.138319476387011</v>
      </c>
      <c r="T11" s="199"/>
    </row>
    <row r="12" spans="1:20" s="182" customFormat="1" ht="18" customHeight="1" x14ac:dyDescent="0.3">
      <c r="A12" s="344" t="s">
        <v>15</v>
      </c>
      <c r="B12" s="367" t="s">
        <v>5</v>
      </c>
      <c r="C12" s="127">
        <v>2301136</v>
      </c>
      <c r="D12" s="248">
        <f>100/C8*C12</f>
        <v>18.836773167411444</v>
      </c>
      <c r="E12" s="141">
        <v>2591117</v>
      </c>
      <c r="F12" s="253">
        <f>100/E8*E12</f>
        <v>18.060165166030664</v>
      </c>
      <c r="G12" s="127">
        <v>2157541</v>
      </c>
      <c r="H12" s="248">
        <f>100/G8*G12</f>
        <v>14.289261531618923</v>
      </c>
      <c r="I12" s="141">
        <v>5368154.46</v>
      </c>
      <c r="J12" s="371">
        <f>100/I8*I12</f>
        <v>24.919305331905594</v>
      </c>
      <c r="K12" s="127">
        <f>SUM(K34)</f>
        <v>3427050.2</v>
      </c>
      <c r="L12" s="371">
        <f>100/K8*K12</f>
        <v>13.148170507483234</v>
      </c>
      <c r="M12" s="141">
        <f>SUM(M34)</f>
        <v>4000736</v>
      </c>
      <c r="N12" s="371">
        <f>100/M8*M12</f>
        <v>15.3192172121146</v>
      </c>
      <c r="O12" s="127">
        <f>SUM(O34)</f>
        <v>7116428</v>
      </c>
      <c r="P12" s="251">
        <f>100/O8*O12</f>
        <v>25.575081277578889</v>
      </c>
      <c r="Q12" s="141">
        <f t="shared" si="0"/>
        <v>26962162.66</v>
      </c>
      <c r="R12" s="371">
        <f>100/Q8*Q12</f>
        <v>18.826906789956425</v>
      </c>
      <c r="T12" s="199"/>
    </row>
    <row r="13" spans="1:20" s="182" customFormat="1" ht="18" customHeight="1" thickBot="1" x14ac:dyDescent="0.35">
      <c r="A13" s="429" t="s">
        <v>16</v>
      </c>
      <c r="B13" s="375" t="s">
        <v>11</v>
      </c>
      <c r="C13" s="95">
        <v>0</v>
      </c>
      <c r="D13" s="250">
        <f>100/C8*C13</f>
        <v>0</v>
      </c>
      <c r="E13" s="146">
        <v>0</v>
      </c>
      <c r="F13" s="254">
        <f>100/E8*E13</f>
        <v>0</v>
      </c>
      <c r="G13" s="95">
        <v>0</v>
      </c>
      <c r="H13" s="250">
        <f>100/G8*G13</f>
        <v>0</v>
      </c>
      <c r="I13" s="146">
        <v>0</v>
      </c>
      <c r="J13" s="430">
        <f>100/I8*I13</f>
        <v>0</v>
      </c>
      <c r="K13" s="95">
        <v>49800</v>
      </c>
      <c r="L13" s="430">
        <f>100/K8*K13</f>
        <v>0.19106194921587816</v>
      </c>
      <c r="M13" s="146">
        <f>SUM(M50)</f>
        <v>0</v>
      </c>
      <c r="N13" s="430">
        <f>100/M8*M13</f>
        <v>0</v>
      </c>
      <c r="O13" s="95">
        <v>0</v>
      </c>
      <c r="P13" s="239">
        <v>0</v>
      </c>
      <c r="Q13" s="146">
        <f t="shared" si="0"/>
        <v>49800</v>
      </c>
      <c r="R13" s="430">
        <f>100/Q8*Q13</f>
        <v>3.4773915207135311E-2</v>
      </c>
      <c r="T13" s="199"/>
    </row>
    <row r="14" spans="1:20" s="182" customFormat="1" ht="18" customHeight="1" thickTop="1" thickBot="1" x14ac:dyDescent="0.35">
      <c r="A14" s="424"/>
      <c r="B14" s="217"/>
      <c r="C14" s="127"/>
      <c r="D14" s="251"/>
      <c r="E14" s="127"/>
      <c r="F14" s="251"/>
      <c r="G14" s="127"/>
      <c r="H14" s="251"/>
      <c r="I14" s="127"/>
      <c r="J14" s="251"/>
      <c r="K14" s="127"/>
      <c r="L14" s="251"/>
      <c r="M14" s="127"/>
      <c r="N14" s="251"/>
      <c r="O14" s="127"/>
      <c r="P14" s="251"/>
      <c r="Q14" s="127"/>
      <c r="R14" s="251"/>
      <c r="T14" s="199"/>
    </row>
    <row r="15" spans="1:20" s="203" customFormat="1" ht="18" customHeight="1" thickTop="1" x14ac:dyDescent="0.3">
      <c r="A15" s="431"/>
      <c r="B15" s="432" t="s">
        <v>0</v>
      </c>
      <c r="C15" s="134"/>
      <c r="D15" s="252"/>
      <c r="E15" s="132"/>
      <c r="F15" s="249"/>
      <c r="G15" s="134"/>
      <c r="H15" s="252"/>
      <c r="I15" s="132"/>
      <c r="J15" s="428"/>
      <c r="K15" s="134"/>
      <c r="L15" s="427"/>
      <c r="M15" s="132"/>
      <c r="N15" s="428"/>
      <c r="O15" s="134"/>
      <c r="P15" s="427"/>
      <c r="Q15" s="132"/>
      <c r="R15" s="427"/>
      <c r="T15" s="192"/>
    </row>
    <row r="16" spans="1:20" s="182" customFormat="1" ht="18" customHeight="1" x14ac:dyDescent="0.3">
      <c r="A16" s="373" t="s">
        <v>32</v>
      </c>
      <c r="B16" s="217" t="s">
        <v>6</v>
      </c>
      <c r="C16" s="141">
        <v>7214229</v>
      </c>
      <c r="D16" s="253">
        <f>100/C8*C16</f>
        <v>59.054656157116092</v>
      </c>
      <c r="E16" s="127">
        <v>10142762</v>
      </c>
      <c r="F16" s="248">
        <f>100/E8*E16</f>
        <v>70.695363026733062</v>
      </c>
      <c r="G16" s="141">
        <v>9892950.6799999997</v>
      </c>
      <c r="H16" s="253">
        <f>100/G8*G16</f>
        <v>65.520404750559663</v>
      </c>
      <c r="I16" s="127">
        <v>11383763.85</v>
      </c>
      <c r="J16" s="251">
        <f>100/I8*I16</f>
        <v>52.844136531134602</v>
      </c>
      <c r="K16" s="141">
        <v>15750830</v>
      </c>
      <c r="L16" s="371">
        <f>100/K8*K16</f>
        <v>60.429403244335944</v>
      </c>
      <c r="M16" s="127">
        <f>SUM(M24,M25,M36)</f>
        <v>13634293</v>
      </c>
      <c r="N16" s="251">
        <f>100/M8*M16</f>
        <v>52.207067899659862</v>
      </c>
      <c r="O16" s="141">
        <f>SUM(O24,O25,O36,O43)</f>
        <v>16625927</v>
      </c>
      <c r="P16" s="371">
        <f>100/O8*O16</f>
        <v>59.750402075323933</v>
      </c>
      <c r="Q16" s="127">
        <f t="shared" si="0"/>
        <v>84644755.530000001</v>
      </c>
      <c r="R16" s="371">
        <f>100/Q8*Q16</f>
        <v>59.105011074877865</v>
      </c>
      <c r="T16" s="199"/>
    </row>
    <row r="17" spans="1:21" s="182" customFormat="1" ht="18" customHeight="1" x14ac:dyDescent="0.3">
      <c r="A17" s="373" t="s">
        <v>32</v>
      </c>
      <c r="B17" s="217" t="s">
        <v>7</v>
      </c>
      <c r="C17" s="141">
        <v>2437241</v>
      </c>
      <c r="D17" s="253">
        <f>100/C8*C17</f>
        <v>19.950909407925057</v>
      </c>
      <c r="E17" s="127">
        <v>2150942</v>
      </c>
      <c r="F17" s="248">
        <f>100/E8*E17</f>
        <v>14.992131880788218</v>
      </c>
      <c r="G17" s="141">
        <v>2210127</v>
      </c>
      <c r="H17" s="253">
        <f>100/G8*G17</f>
        <v>14.637535379903479</v>
      </c>
      <c r="I17" s="127">
        <v>4750020</v>
      </c>
      <c r="J17" s="251">
        <f>100/I8*I17</f>
        <v>22.049886901476789</v>
      </c>
      <c r="K17" s="141">
        <v>6283083</v>
      </c>
      <c r="L17" s="371">
        <f>100/K8*K17</f>
        <v>24.105584037452758</v>
      </c>
      <c r="M17" s="127">
        <f>SUM(M26,M27,M37)</f>
        <v>7172353.1600000001</v>
      </c>
      <c r="N17" s="251">
        <f>100/M8*M17</f>
        <v>27.46365568236358</v>
      </c>
      <c r="O17" s="141">
        <f>SUM(O26,O27,O37,O45)</f>
        <v>5251086</v>
      </c>
      <c r="P17" s="371">
        <f>100/O8*O17</f>
        <v>18.871398859871359</v>
      </c>
      <c r="Q17" s="127">
        <f t="shared" si="0"/>
        <v>30254852.16</v>
      </c>
      <c r="R17" s="371">
        <f>100/Q8*Q17</f>
        <v>21.126097662977003</v>
      </c>
      <c r="T17" s="199"/>
    </row>
    <row r="18" spans="1:21" s="182" customFormat="1" ht="18" customHeight="1" x14ac:dyDescent="0.3">
      <c r="A18" s="373" t="s">
        <v>32</v>
      </c>
      <c r="B18" s="217" t="s">
        <v>8</v>
      </c>
      <c r="C18" s="141">
        <v>1476629</v>
      </c>
      <c r="D18" s="253">
        <f>100/C8*C18</f>
        <v>12.087475718697892</v>
      </c>
      <c r="E18" s="127">
        <v>804698</v>
      </c>
      <c r="F18" s="248">
        <f>100/E8*E18</f>
        <v>5.6087698042097447</v>
      </c>
      <c r="G18" s="141">
        <v>1831859</v>
      </c>
      <c r="H18" s="253">
        <f>100/G8*G18</f>
        <v>12.13228964828474</v>
      </c>
      <c r="I18" s="127">
        <v>2302010</v>
      </c>
      <c r="J18" s="251">
        <f>100/I8*I18</f>
        <v>10.686072931496833</v>
      </c>
      <c r="K18" s="141">
        <f>SUM(K28,K38:K40)</f>
        <v>1952353.2</v>
      </c>
      <c r="L18" s="371">
        <f>100/K8*K18</f>
        <v>7.4903696375473334</v>
      </c>
      <c r="M18" s="127">
        <f>SUM(M28,M38,M39,M40)</f>
        <v>3390662</v>
      </c>
      <c r="N18" s="251">
        <f>100/M8*M18</f>
        <v>12.983183012041513</v>
      </c>
      <c r="O18" s="141">
        <f>SUM(O28,O38,O39,O40,O44,O46)</f>
        <v>2262164</v>
      </c>
      <c r="P18" s="371">
        <f>100/O8*O18</f>
        <v>8.129784796981431</v>
      </c>
      <c r="Q18" s="127">
        <f t="shared" si="0"/>
        <v>14020375.199999999</v>
      </c>
      <c r="R18" s="371">
        <f>100/Q8*Q18</f>
        <v>9.790026875040617</v>
      </c>
      <c r="T18" s="199"/>
    </row>
    <row r="19" spans="1:21" s="182" customFormat="1" ht="18" customHeight="1" x14ac:dyDescent="0.3">
      <c r="A19" s="373" t="s">
        <v>32</v>
      </c>
      <c r="B19" s="217" t="s">
        <v>9</v>
      </c>
      <c r="C19" s="141">
        <v>724920</v>
      </c>
      <c r="D19" s="253">
        <f>100/C8*C19</f>
        <v>5.9340923806849766</v>
      </c>
      <c r="E19" s="127">
        <v>266195</v>
      </c>
      <c r="F19" s="248">
        <f>100/E8*E19</f>
        <v>1.8553873354123076</v>
      </c>
      <c r="G19" s="141">
        <v>672529</v>
      </c>
      <c r="H19" s="253">
        <f>100/G8*G19</f>
        <v>4.4541182617610247</v>
      </c>
      <c r="I19" s="127">
        <v>1618917</v>
      </c>
      <c r="J19" s="251">
        <f>100/I8*I19</f>
        <v>7.5151129369724972</v>
      </c>
      <c r="K19" s="141">
        <v>1068962</v>
      </c>
      <c r="L19" s="371">
        <f>100/K8*K19</f>
        <v>4.1011639228454531</v>
      </c>
      <c r="M19" s="127">
        <f>SUM(M29,M41)</f>
        <v>1519231</v>
      </c>
      <c r="N19" s="251">
        <f>100/M8*M19</f>
        <v>5.8172870402791075</v>
      </c>
      <c r="O19" s="141">
        <f>SUM(O29,O41,O47)</f>
        <v>3030393</v>
      </c>
      <c r="P19" s="371">
        <f>100/O8*O19</f>
        <v>10.890652905925013</v>
      </c>
      <c r="Q19" s="127">
        <f t="shared" si="0"/>
        <v>8901147</v>
      </c>
      <c r="R19" s="371">
        <f>100/Q8*Q19</f>
        <v>6.2154162856274473</v>
      </c>
      <c r="T19" s="199"/>
    </row>
    <row r="20" spans="1:21" s="182" customFormat="1" ht="18" customHeight="1" thickBot="1" x14ac:dyDescent="0.35">
      <c r="A20" s="374" t="s">
        <v>32</v>
      </c>
      <c r="B20" s="414" t="s">
        <v>10</v>
      </c>
      <c r="C20" s="146">
        <v>363171</v>
      </c>
      <c r="D20" s="254">
        <f>100/C8*C20</f>
        <v>2.9728663355759859</v>
      </c>
      <c r="E20" s="95">
        <v>982542.26</v>
      </c>
      <c r="F20" s="250">
        <f>100/E8*E20</f>
        <v>6.8483497650646585</v>
      </c>
      <c r="G20" s="146">
        <v>491572.12</v>
      </c>
      <c r="H20" s="254">
        <f>100/G8*G20</f>
        <v>3.2556519594910878</v>
      </c>
      <c r="I20" s="95">
        <v>1487440.46</v>
      </c>
      <c r="J20" s="239">
        <f>100/I8*I20</f>
        <v>6.9047906989192906</v>
      </c>
      <c r="K20" s="146">
        <v>1009616.32</v>
      </c>
      <c r="L20" s="430">
        <f>100/K8*K20</f>
        <v>3.8734791578185095</v>
      </c>
      <c r="M20" s="95">
        <f>SUM(M30,M31,M32,M42,M50)</f>
        <v>399260</v>
      </c>
      <c r="N20" s="239">
        <f>100/M8*M20</f>
        <v>1.5288063656559381</v>
      </c>
      <c r="O20" s="146">
        <f>SUM(O30,O31,O32,O42,O50,O48)</f>
        <v>656062</v>
      </c>
      <c r="P20" s="430">
        <f>100/O8*O20</f>
        <v>2.3577613618982669</v>
      </c>
      <c r="Q20" s="95">
        <f t="shared" si="0"/>
        <v>5389664.1600000001</v>
      </c>
      <c r="R20" s="430">
        <f>100/Q8*Q20</f>
        <v>3.7634482830276341</v>
      </c>
      <c r="T20" s="199"/>
    </row>
    <row r="21" spans="1:21" s="182" customFormat="1" ht="18" customHeight="1" thickTop="1" thickBot="1" x14ac:dyDescent="0.35">
      <c r="A21" s="424"/>
      <c r="B21" s="217"/>
      <c r="C21" s="127"/>
      <c r="D21" s="251"/>
      <c r="E21" s="127"/>
      <c r="F21" s="251"/>
      <c r="G21" s="127"/>
      <c r="H21" s="251"/>
      <c r="I21" s="127"/>
      <c r="J21" s="251"/>
      <c r="K21" s="127"/>
      <c r="L21" s="251"/>
      <c r="M21" s="127"/>
      <c r="N21" s="251"/>
      <c r="O21" s="127"/>
      <c r="P21" s="251"/>
      <c r="Q21" s="127"/>
      <c r="R21" s="251"/>
      <c r="T21" s="199"/>
    </row>
    <row r="22" spans="1:21" s="182" customFormat="1" ht="18" customHeight="1" thickTop="1" x14ac:dyDescent="0.3">
      <c r="A22" s="425" t="s">
        <v>14</v>
      </c>
      <c r="B22" s="433" t="s">
        <v>30</v>
      </c>
      <c r="C22" s="132">
        <f>C11</f>
        <v>9915054</v>
      </c>
      <c r="D22" s="249">
        <f>100/C11*C22</f>
        <v>100</v>
      </c>
      <c r="E22" s="134">
        <f>E11</f>
        <v>11756022.26</v>
      </c>
      <c r="F22" s="252">
        <f>100/E11*E22</f>
        <v>100</v>
      </c>
      <c r="G22" s="132">
        <f>G11</f>
        <v>12941496.800000001</v>
      </c>
      <c r="H22" s="249">
        <f>100/G11*G22</f>
        <v>100</v>
      </c>
      <c r="I22" s="134">
        <f>I11</f>
        <v>16173996.85</v>
      </c>
      <c r="J22" s="427">
        <f>100/I11*I22</f>
        <v>100</v>
      </c>
      <c r="K22" s="132">
        <v>22587994.32</v>
      </c>
      <c r="L22" s="427">
        <f>100/K11*K22</f>
        <v>100</v>
      </c>
      <c r="M22" s="134">
        <f>SUM(M24:M32)</f>
        <v>22115063.16</v>
      </c>
      <c r="N22" s="427">
        <f>100/M11*M22</f>
        <v>100</v>
      </c>
      <c r="O22" s="132">
        <f>SUM(O24:O32)</f>
        <v>20709204</v>
      </c>
      <c r="P22" s="428">
        <f>100/O11*O22</f>
        <v>99.999999999999986</v>
      </c>
      <c r="Q22" s="134">
        <f t="shared" si="0"/>
        <v>116198831.39</v>
      </c>
      <c r="R22" s="427">
        <f>100/Q11*Q22</f>
        <v>100</v>
      </c>
      <c r="T22" s="199"/>
    </row>
    <row r="23" spans="1:21" s="215" customFormat="1" ht="18" customHeight="1" x14ac:dyDescent="0.3">
      <c r="A23" s="434"/>
      <c r="B23" s="423" t="s">
        <v>0</v>
      </c>
      <c r="C23" s="149"/>
      <c r="D23" s="248"/>
      <c r="E23" s="150"/>
      <c r="F23" s="256"/>
      <c r="G23" s="149"/>
      <c r="H23" s="435"/>
      <c r="I23" s="150"/>
      <c r="J23" s="436"/>
      <c r="K23" s="149"/>
      <c r="L23" s="436"/>
      <c r="M23" s="150"/>
      <c r="N23" s="436"/>
      <c r="O23" s="149"/>
      <c r="P23" s="437"/>
      <c r="Q23" s="141"/>
      <c r="R23" s="436"/>
      <c r="T23" s="216"/>
    </row>
    <row r="24" spans="1:21" s="182" customFormat="1" ht="18" customHeight="1" x14ac:dyDescent="0.3">
      <c r="A24" s="344" t="s">
        <v>17</v>
      </c>
      <c r="B24" s="367" t="s">
        <v>6</v>
      </c>
      <c r="C24" s="127">
        <v>6923330</v>
      </c>
      <c r="D24" s="248">
        <f>100/C11*C24</f>
        <v>69.826447742997672</v>
      </c>
      <c r="E24" s="141">
        <v>7314361</v>
      </c>
      <c r="F24" s="253">
        <f>100/E11*E24</f>
        <v>62.217992091484859</v>
      </c>
      <c r="G24" s="127">
        <v>7213923</v>
      </c>
      <c r="H24" s="248">
        <f>100/G11*G24</f>
        <v>55.742570673896076</v>
      </c>
      <c r="I24" s="141">
        <v>7471618.8499999996</v>
      </c>
      <c r="J24" s="371">
        <f>100/I11*I24</f>
        <v>46.195253525105024</v>
      </c>
      <c r="K24" s="127">
        <v>9211917</v>
      </c>
      <c r="L24" s="371">
        <f>100/K11*K24</f>
        <v>40.782359290056696</v>
      </c>
      <c r="M24" s="141">
        <v>10797305</v>
      </c>
      <c r="N24" s="371">
        <f>100/M11*M24</f>
        <v>48.823306186750223</v>
      </c>
      <c r="O24" s="127">
        <v>10875304</v>
      </c>
      <c r="P24" s="251">
        <f>100/O11*O24</f>
        <v>52.514350624002731</v>
      </c>
      <c r="Q24" s="141">
        <f t="shared" si="0"/>
        <v>59807758.850000001</v>
      </c>
      <c r="R24" s="371">
        <f>100/Q11*Q24</f>
        <v>51.470189617713331</v>
      </c>
      <c r="T24" s="217"/>
    </row>
    <row r="25" spans="1:21" s="182" customFormat="1" ht="18" customHeight="1" x14ac:dyDescent="0.3">
      <c r="A25" s="344" t="s">
        <v>18</v>
      </c>
      <c r="B25" s="367" t="s">
        <v>156</v>
      </c>
      <c r="C25" s="127">
        <v>0</v>
      </c>
      <c r="D25" s="248">
        <f>100/C11*C25</f>
        <v>0</v>
      </c>
      <c r="E25" s="141">
        <v>1190839</v>
      </c>
      <c r="F25" s="253">
        <f>100/E11*E25</f>
        <v>10.129608243868704</v>
      </c>
      <c r="G25" s="127">
        <v>2384795</v>
      </c>
      <c r="H25" s="248">
        <f>100/G11*G25</f>
        <v>18.42750523262502</v>
      </c>
      <c r="I25" s="141">
        <v>2546231</v>
      </c>
      <c r="J25" s="371">
        <f>100/I11*I25</f>
        <v>15.742744502883962</v>
      </c>
      <c r="K25" s="127">
        <v>5940771</v>
      </c>
      <c r="L25" s="371">
        <f>100/K11*K25</f>
        <v>26.300568859006159</v>
      </c>
      <c r="M25" s="141">
        <v>2836988</v>
      </c>
      <c r="N25" s="371">
        <f>100/M11*M25</f>
        <v>12.828306116399986</v>
      </c>
      <c r="O25" s="127">
        <v>4010900</v>
      </c>
      <c r="P25" s="251">
        <f>100/O11*O25</f>
        <v>19.367716885690051</v>
      </c>
      <c r="Q25" s="141">
        <f t="shared" si="0"/>
        <v>18910524</v>
      </c>
      <c r="R25" s="371">
        <f>100/Q11*Q25</f>
        <v>16.274280708151277</v>
      </c>
      <c r="T25" s="217"/>
    </row>
    <row r="26" spans="1:21" s="182" customFormat="1" ht="18" customHeight="1" x14ac:dyDescent="0.3">
      <c r="A26" s="344" t="s">
        <v>19</v>
      </c>
      <c r="B26" s="367" t="s">
        <v>157</v>
      </c>
      <c r="C26" s="127">
        <v>1880378</v>
      </c>
      <c r="D26" s="248">
        <f>100/C11*C26</f>
        <v>18.964879061677326</v>
      </c>
      <c r="E26" s="141">
        <v>1817636</v>
      </c>
      <c r="F26" s="253">
        <f>100/E11*E26</f>
        <v>15.46131812104956</v>
      </c>
      <c r="G26" s="127">
        <v>1760205</v>
      </c>
      <c r="H26" s="248">
        <f>100/G11*G26</f>
        <v>13.601247422941061</v>
      </c>
      <c r="I26" s="141">
        <v>2929876</v>
      </c>
      <c r="J26" s="371">
        <f>100/I11*I26</f>
        <v>18.114730868146548</v>
      </c>
      <c r="K26" s="127">
        <v>3189456</v>
      </c>
      <c r="L26" s="371">
        <f>100/K11*K26</f>
        <v>14.120138135398644</v>
      </c>
      <c r="M26" s="141">
        <v>4186657</v>
      </c>
      <c r="N26" s="371">
        <f>100/M11*M26</f>
        <v>18.931245955347297</v>
      </c>
      <c r="O26" s="127">
        <v>2459322</v>
      </c>
      <c r="P26" s="251">
        <f>100/O11*O26</f>
        <v>11.875502312884647</v>
      </c>
      <c r="Q26" s="141">
        <f t="shared" si="0"/>
        <v>18223530</v>
      </c>
      <c r="R26" s="371">
        <f>100/Q11*Q26</f>
        <v>15.683057894821742</v>
      </c>
      <c r="T26" s="217"/>
    </row>
    <row r="27" spans="1:21" s="182" customFormat="1" ht="18" customHeight="1" x14ac:dyDescent="0.3">
      <c r="A27" s="344" t="s">
        <v>40</v>
      </c>
      <c r="B27" s="367" t="s">
        <v>158</v>
      </c>
      <c r="C27" s="127">
        <v>0</v>
      </c>
      <c r="D27" s="248">
        <v>0</v>
      </c>
      <c r="E27" s="141">
        <v>0</v>
      </c>
      <c r="F27" s="253">
        <v>0</v>
      </c>
      <c r="G27" s="127">
        <v>229607</v>
      </c>
      <c r="H27" s="248">
        <f>100/G11*G27</f>
        <v>1.7741919930003767</v>
      </c>
      <c r="I27" s="141">
        <v>1292978</v>
      </c>
      <c r="J27" s="371">
        <f>100/I11*I27</f>
        <v>7.99417739468646</v>
      </c>
      <c r="K27" s="127">
        <v>2003900</v>
      </c>
      <c r="L27" s="371">
        <f>100/K11*K27</f>
        <v>8.8715269342249421</v>
      </c>
      <c r="M27" s="141">
        <v>1906869.16</v>
      </c>
      <c r="N27" s="371">
        <f>100/M11*M27</f>
        <v>8.622490228510836</v>
      </c>
      <c r="O27" s="127">
        <v>1825546</v>
      </c>
      <c r="P27" s="251">
        <f>100/O11*O27</f>
        <v>8.8151432570754515</v>
      </c>
      <c r="Q27" s="141">
        <f t="shared" si="0"/>
        <v>7258900.1600000001</v>
      </c>
      <c r="R27" s="371">
        <f>100/Q11*Q27</f>
        <v>6.2469648559862341</v>
      </c>
      <c r="T27" s="217"/>
    </row>
    <row r="28" spans="1:21" s="182" customFormat="1" ht="18" customHeight="1" x14ac:dyDescent="0.3">
      <c r="A28" s="344" t="s">
        <v>20</v>
      </c>
      <c r="B28" s="367" t="s">
        <v>8</v>
      </c>
      <c r="C28" s="127">
        <v>469540</v>
      </c>
      <c r="D28" s="248">
        <f>100/C11*C28</f>
        <v>4.7356272593169946</v>
      </c>
      <c r="E28" s="141">
        <v>618883</v>
      </c>
      <c r="F28" s="253">
        <f>100/E11*E28</f>
        <v>5.2643911887250887</v>
      </c>
      <c r="G28" s="127">
        <v>641675</v>
      </c>
      <c r="H28" s="248">
        <f>100/G11*G28</f>
        <v>4.9582749964439961</v>
      </c>
      <c r="I28" s="141">
        <v>860013</v>
      </c>
      <c r="J28" s="371">
        <f>100/I11*I28</f>
        <v>5.3172571255941605</v>
      </c>
      <c r="K28" s="127">
        <v>827902</v>
      </c>
      <c r="L28" s="371">
        <f>100/K11*K28</f>
        <v>3.6652302469677616</v>
      </c>
      <c r="M28" s="141">
        <v>1814689</v>
      </c>
      <c r="N28" s="371">
        <f>100/M11*M28</f>
        <v>8.2056695333444392</v>
      </c>
      <c r="O28" s="127">
        <v>568880</v>
      </c>
      <c r="P28" s="251">
        <f>100/O11*O28</f>
        <v>2.7469911446137667</v>
      </c>
      <c r="Q28" s="141">
        <f t="shared" si="0"/>
        <v>5801582</v>
      </c>
      <c r="R28" s="371">
        <f>100/Q11*Q28</f>
        <v>4.9928058058760136</v>
      </c>
      <c r="T28" s="217"/>
    </row>
    <row r="29" spans="1:21" s="182" customFormat="1" ht="18" customHeight="1" x14ac:dyDescent="0.3">
      <c r="A29" s="344" t="s">
        <v>21</v>
      </c>
      <c r="B29" s="367" t="s">
        <v>9</v>
      </c>
      <c r="C29" s="127">
        <v>278635</v>
      </c>
      <c r="D29" s="248">
        <f>100/C11*C29</f>
        <v>2.8102217093320925</v>
      </c>
      <c r="E29" s="141">
        <v>2210</v>
      </c>
      <c r="F29" s="253">
        <f>100/E11*E29</f>
        <v>1.8798875598590437E-2</v>
      </c>
      <c r="G29" s="127">
        <v>219720</v>
      </c>
      <c r="H29" s="248">
        <f>100/G11*G29</f>
        <v>1.6977943385961349</v>
      </c>
      <c r="I29" s="141">
        <v>283240</v>
      </c>
      <c r="J29" s="371">
        <f>100/I11*I29</f>
        <v>1.7512059797390156</v>
      </c>
      <c r="K29" s="127">
        <v>614012</v>
      </c>
      <c r="L29" s="371">
        <f>100/K11*K29</f>
        <v>2.7183112909513074</v>
      </c>
      <c r="M29" s="141">
        <v>173295</v>
      </c>
      <c r="N29" s="371">
        <f>100/M11*M29</f>
        <v>0.78360617261741516</v>
      </c>
      <c r="O29" s="127">
        <v>370330</v>
      </c>
      <c r="P29" s="251">
        <f>100/O11*O29</f>
        <v>1.7882386981170304</v>
      </c>
      <c r="Q29" s="141">
        <f t="shared" si="0"/>
        <v>1941442</v>
      </c>
      <c r="R29" s="371">
        <f>100/Q11*Q29</f>
        <v>1.6707930508215758</v>
      </c>
      <c r="T29" s="217"/>
    </row>
    <row r="30" spans="1:21" s="182" customFormat="1" ht="18" customHeight="1" x14ac:dyDescent="0.3">
      <c r="A30" s="344" t="s">
        <v>22</v>
      </c>
      <c r="B30" s="367" t="s">
        <v>10</v>
      </c>
      <c r="C30" s="127">
        <v>363171</v>
      </c>
      <c r="D30" s="248">
        <f>100/C11*C30</f>
        <v>3.6628242266759212</v>
      </c>
      <c r="E30" s="141">
        <v>812093.26</v>
      </c>
      <c r="F30" s="253">
        <f>100/E11*E30</f>
        <v>6.9078914792731938</v>
      </c>
      <c r="G30" s="127">
        <v>491572.12</v>
      </c>
      <c r="H30" s="248">
        <f>100/G11*G30</f>
        <v>3.7984178151633894</v>
      </c>
      <c r="I30" s="141">
        <v>790040</v>
      </c>
      <c r="J30" s="371">
        <f>100/I11*I30</f>
        <v>4.8846306038448377</v>
      </c>
      <c r="K30" s="127">
        <v>413250</v>
      </c>
      <c r="L30" s="371">
        <f>100/K11*K30</f>
        <v>1.8295117049595573</v>
      </c>
      <c r="M30" s="141">
        <v>399260</v>
      </c>
      <c r="N30" s="371">
        <f>100/M11*M30</f>
        <v>1.8053758070298001</v>
      </c>
      <c r="O30" s="127">
        <f>374826+224096</f>
        <v>598922</v>
      </c>
      <c r="P30" s="251">
        <f>100/O11*O30</f>
        <v>2.8920570776163097</v>
      </c>
      <c r="Q30" s="141">
        <f t="shared" si="0"/>
        <v>3868308.38</v>
      </c>
      <c r="R30" s="371">
        <f>100/Q11*Q30</f>
        <v>3.3290424126699989</v>
      </c>
      <c r="T30" s="217"/>
      <c r="U30" s="199"/>
    </row>
    <row r="31" spans="1:21" s="182" customFormat="1" ht="18" customHeight="1" x14ac:dyDescent="0.3">
      <c r="A31" s="344" t="s">
        <v>163</v>
      </c>
      <c r="B31" s="367" t="s">
        <v>164</v>
      </c>
      <c r="C31" s="127">
        <v>0</v>
      </c>
      <c r="D31" s="248">
        <v>0</v>
      </c>
      <c r="E31" s="141">
        <v>0</v>
      </c>
      <c r="F31" s="253">
        <v>0</v>
      </c>
      <c r="G31" s="127">
        <v>0</v>
      </c>
      <c r="H31" s="248">
        <v>0</v>
      </c>
      <c r="I31" s="141">
        <v>0</v>
      </c>
      <c r="J31" s="371">
        <v>0</v>
      </c>
      <c r="K31" s="127">
        <v>386786.32</v>
      </c>
      <c r="L31" s="371">
        <f>100/K11*K31</f>
        <v>1.7123535384349255</v>
      </c>
      <c r="M31" s="141">
        <v>0</v>
      </c>
      <c r="N31" s="371">
        <f>100/M11*M31</f>
        <v>0</v>
      </c>
      <c r="O31" s="127">
        <v>0</v>
      </c>
      <c r="P31" s="251">
        <v>0</v>
      </c>
      <c r="Q31" s="141">
        <f t="shared" si="0"/>
        <v>386786.32</v>
      </c>
      <c r="R31" s="371">
        <f>100/Q11*Q31</f>
        <v>0.3328659293498597</v>
      </c>
      <c r="T31" s="217"/>
      <c r="U31" s="199"/>
    </row>
    <row r="32" spans="1:21" s="182" customFormat="1" ht="18" customHeight="1" thickBot="1" x14ac:dyDescent="0.35">
      <c r="A32" s="429" t="s">
        <v>160</v>
      </c>
      <c r="B32" s="375" t="s">
        <v>161</v>
      </c>
      <c r="C32" s="95">
        <v>0</v>
      </c>
      <c r="D32" s="250">
        <f>100/C12*C32</f>
        <v>0</v>
      </c>
      <c r="E32" s="146">
        <v>0</v>
      </c>
      <c r="F32" s="254">
        <f>100/E12*E32</f>
        <v>0</v>
      </c>
      <c r="G32" s="95">
        <v>0</v>
      </c>
      <c r="H32" s="250">
        <f>100/G12*G32</f>
        <v>0</v>
      </c>
      <c r="I32" s="146">
        <v>0</v>
      </c>
      <c r="J32" s="430">
        <f>100/I11*I32</f>
        <v>0</v>
      </c>
      <c r="K32" s="95">
        <v>0</v>
      </c>
      <c r="L32" s="430">
        <f>100/K11*K32</f>
        <v>0</v>
      </c>
      <c r="M32" s="146">
        <v>0</v>
      </c>
      <c r="N32" s="430">
        <f>100/M11*M32</f>
        <v>0</v>
      </c>
      <c r="O32" s="95">
        <v>0</v>
      </c>
      <c r="P32" s="239">
        <v>0</v>
      </c>
      <c r="Q32" s="146">
        <f t="shared" si="0"/>
        <v>0</v>
      </c>
      <c r="R32" s="430">
        <f>100/Q11*Q32</f>
        <v>0</v>
      </c>
      <c r="T32" s="217"/>
    </row>
    <row r="33" spans="1:20" s="182" customFormat="1" ht="18" customHeight="1" thickTop="1" thickBot="1" x14ac:dyDescent="0.35">
      <c r="A33" s="424"/>
      <c r="B33" s="217"/>
      <c r="C33" s="127"/>
      <c r="D33" s="251"/>
      <c r="E33" s="127"/>
      <c r="F33" s="251"/>
      <c r="G33" s="127"/>
      <c r="H33" s="251"/>
      <c r="I33" s="127"/>
      <c r="J33" s="251"/>
      <c r="K33" s="127"/>
      <c r="L33" s="251"/>
      <c r="M33" s="127"/>
      <c r="N33" s="251"/>
      <c r="O33" s="127"/>
      <c r="P33" s="251"/>
      <c r="Q33" s="127"/>
      <c r="R33" s="251"/>
      <c r="T33" s="217"/>
    </row>
    <row r="34" spans="1:20" s="182" customFormat="1" ht="18" customHeight="1" thickTop="1" x14ac:dyDescent="0.3">
      <c r="A34" s="425" t="s">
        <v>15</v>
      </c>
      <c r="B34" s="433" t="s">
        <v>34</v>
      </c>
      <c r="C34" s="132">
        <f>C12</f>
        <v>2301136</v>
      </c>
      <c r="D34" s="249">
        <f>100/C12*C34</f>
        <v>100</v>
      </c>
      <c r="E34" s="134">
        <f>E12</f>
        <v>2591117</v>
      </c>
      <c r="F34" s="252">
        <f>100/E12*E34</f>
        <v>100</v>
      </c>
      <c r="G34" s="132">
        <f>G12</f>
        <v>2157541</v>
      </c>
      <c r="H34" s="249">
        <f>100/G12*G34</f>
        <v>100</v>
      </c>
      <c r="I34" s="134">
        <f>I12</f>
        <v>5368154.46</v>
      </c>
      <c r="J34" s="427">
        <f>100/I12*I34</f>
        <v>100</v>
      </c>
      <c r="K34" s="132">
        <f>SUM(K36:K42)</f>
        <v>3427050.2</v>
      </c>
      <c r="L34" s="427">
        <f>100/K12*K34</f>
        <v>100</v>
      </c>
      <c r="M34" s="134">
        <f>SUM(M36:M42)</f>
        <v>4000736</v>
      </c>
      <c r="N34" s="427">
        <f>100/M12*M34</f>
        <v>100</v>
      </c>
      <c r="O34" s="132">
        <f>SUM(O36:O48)</f>
        <v>7116428</v>
      </c>
      <c r="P34" s="428">
        <f>100/O12*O34</f>
        <v>100</v>
      </c>
      <c r="Q34" s="134">
        <f t="shared" si="0"/>
        <v>26962162.66</v>
      </c>
      <c r="R34" s="427">
        <f>100/Q12*Q34</f>
        <v>100</v>
      </c>
      <c r="T34" s="217"/>
    </row>
    <row r="35" spans="1:20" s="203" customFormat="1" ht="18" customHeight="1" x14ac:dyDescent="0.3">
      <c r="A35" s="344"/>
      <c r="B35" s="423" t="s">
        <v>0</v>
      </c>
      <c r="C35" s="127"/>
      <c r="D35" s="248"/>
      <c r="E35" s="141"/>
      <c r="F35" s="253"/>
      <c r="G35" s="127"/>
      <c r="H35" s="248"/>
      <c r="I35" s="141"/>
      <c r="J35" s="371"/>
      <c r="K35" s="127"/>
      <c r="L35" s="371"/>
      <c r="M35" s="141"/>
      <c r="N35" s="371"/>
      <c r="O35" s="127"/>
      <c r="P35" s="251"/>
      <c r="Q35" s="141"/>
      <c r="R35" s="371"/>
      <c r="T35" s="218"/>
    </row>
    <row r="36" spans="1:20" s="182" customFormat="1" ht="18" customHeight="1" x14ac:dyDescent="0.3">
      <c r="A36" s="344" t="s">
        <v>23</v>
      </c>
      <c r="B36" s="367" t="s">
        <v>6</v>
      </c>
      <c r="C36" s="127">
        <v>290899</v>
      </c>
      <c r="D36" s="248">
        <f>100/C12*C36</f>
        <v>12.641538787798723</v>
      </c>
      <c r="E36" s="141">
        <v>1637562</v>
      </c>
      <c r="F36" s="253">
        <f>100/E12*E36</f>
        <v>63.199075919767424</v>
      </c>
      <c r="G36" s="127">
        <v>294233</v>
      </c>
      <c r="H36" s="248">
        <f>100/G12*G36</f>
        <v>13.637423344446294</v>
      </c>
      <c r="I36" s="141">
        <v>1365914</v>
      </c>
      <c r="J36" s="371">
        <f>100/I12*I36</f>
        <v>25.444759650228097</v>
      </c>
      <c r="K36" s="127">
        <v>598142</v>
      </c>
      <c r="L36" s="371">
        <f>100/K12*K36</f>
        <v>17.453552329055466</v>
      </c>
      <c r="M36" s="141">
        <v>0</v>
      </c>
      <c r="N36" s="371">
        <f>100/M12*M36</f>
        <v>0</v>
      </c>
      <c r="O36" s="127">
        <v>1607283</v>
      </c>
      <c r="P36" s="251">
        <f>100/O12*O36</f>
        <v>22.585530268837118</v>
      </c>
      <c r="Q36" s="141">
        <f t="shared" si="0"/>
        <v>5794033</v>
      </c>
      <c r="R36" s="371">
        <f>100/Q12*Q36</f>
        <v>21.489496495753283</v>
      </c>
      <c r="T36" s="217"/>
    </row>
    <row r="37" spans="1:20" s="182" customFormat="1" ht="18" customHeight="1" x14ac:dyDescent="0.3">
      <c r="A37" s="344" t="s">
        <v>24</v>
      </c>
      <c r="B37" s="367" t="s">
        <v>31</v>
      </c>
      <c r="C37" s="127">
        <v>556863</v>
      </c>
      <c r="D37" s="248">
        <f>100/C12*C37</f>
        <v>24.199482342634248</v>
      </c>
      <c r="E37" s="141">
        <v>333306</v>
      </c>
      <c r="F37" s="253">
        <f>100/E12*E37</f>
        <v>12.863409873039311</v>
      </c>
      <c r="G37" s="127">
        <v>220315</v>
      </c>
      <c r="H37" s="248">
        <f>100/G12*G37</f>
        <v>10.211393433543094</v>
      </c>
      <c r="I37" s="141">
        <v>527166</v>
      </c>
      <c r="J37" s="371">
        <f>100/I12*I37</f>
        <v>9.820246491193549</v>
      </c>
      <c r="K37" s="127">
        <v>1089727</v>
      </c>
      <c r="L37" s="371">
        <f>100/K12*K37</f>
        <v>31.797812591131578</v>
      </c>
      <c r="M37" s="141">
        <v>1078827</v>
      </c>
      <c r="N37" s="371">
        <f>100/M12*M37</f>
        <v>26.965713308751187</v>
      </c>
      <c r="O37" s="127">
        <v>505095</v>
      </c>
      <c r="P37" s="251">
        <f>100/O12*O37</f>
        <v>7.0975916569380031</v>
      </c>
      <c r="Q37" s="141">
        <f t="shared" si="0"/>
        <v>4311299</v>
      </c>
      <c r="R37" s="371">
        <f>100/Q12*Q37</f>
        <v>15.990182443324819</v>
      </c>
      <c r="T37" s="217"/>
    </row>
    <row r="38" spans="1:20" s="182" customFormat="1" ht="18" customHeight="1" x14ac:dyDescent="0.3">
      <c r="A38" s="344" t="s">
        <v>26</v>
      </c>
      <c r="B38" s="367" t="s">
        <v>8</v>
      </c>
      <c r="C38" s="127">
        <v>0</v>
      </c>
      <c r="D38" s="248">
        <f>100/C12*C38</f>
        <v>0</v>
      </c>
      <c r="E38" s="141">
        <v>0</v>
      </c>
      <c r="F38" s="253">
        <f>100/E12*E38</f>
        <v>0</v>
      </c>
      <c r="G38" s="127">
        <v>648283</v>
      </c>
      <c r="H38" s="248">
        <f>100/G12*G38</f>
        <v>30.047308486837562</v>
      </c>
      <c r="I38" s="141">
        <v>905812</v>
      </c>
      <c r="J38" s="371">
        <f>100/I12*I38</f>
        <v>16.873806570759516</v>
      </c>
      <c r="K38" s="127">
        <v>864151</v>
      </c>
      <c r="L38" s="371">
        <f>100/K12*K38</f>
        <v>25.215592114758049</v>
      </c>
      <c r="M38" s="141">
        <v>722986</v>
      </c>
      <c r="N38" s="371">
        <f>100/M12*M38</f>
        <v>18.071324876222775</v>
      </c>
      <c r="O38" s="127">
        <v>1209656</v>
      </c>
      <c r="P38" s="251">
        <f>100/O12*O38</f>
        <v>16.998078249368923</v>
      </c>
      <c r="Q38" s="141">
        <f>SUM(C38,E38,G38,I38,K38,M38,O38)</f>
        <v>4350888</v>
      </c>
      <c r="R38" s="371">
        <f>100/Q12*Q38</f>
        <v>16.137014136684243</v>
      </c>
      <c r="T38" s="217"/>
    </row>
    <row r="39" spans="1:20" s="182" customFormat="1" ht="18" customHeight="1" x14ac:dyDescent="0.3">
      <c r="A39" s="344" t="s">
        <v>25</v>
      </c>
      <c r="B39" s="367" t="s">
        <v>33</v>
      </c>
      <c r="C39" s="127">
        <v>1007089</v>
      </c>
      <c r="D39" s="248">
        <f>100/C12*C39</f>
        <v>43.76486222457082</v>
      </c>
      <c r="E39" s="141">
        <v>185815</v>
      </c>
      <c r="F39" s="253">
        <f>100/E12*E39</f>
        <v>7.171231557664127</v>
      </c>
      <c r="G39" s="127">
        <v>541901</v>
      </c>
      <c r="H39" s="248">
        <f>100/G12*G39</f>
        <v>25.116602650888211</v>
      </c>
      <c r="I39" s="141">
        <v>536185</v>
      </c>
      <c r="J39" s="371">
        <f>100/I12*I39</f>
        <v>9.9882558148298894</v>
      </c>
      <c r="K39" s="127">
        <v>0</v>
      </c>
      <c r="L39" s="371">
        <v>0</v>
      </c>
      <c r="M39" s="141">
        <v>0</v>
      </c>
      <c r="N39" s="371">
        <v>0</v>
      </c>
      <c r="O39" s="127">
        <v>0</v>
      </c>
      <c r="P39" s="251">
        <v>0</v>
      </c>
      <c r="Q39" s="141">
        <f>SUM(C39,E39,G39,I39,K39,M39,O39)</f>
        <v>2270990</v>
      </c>
      <c r="R39" s="371">
        <f>100/Q12*Q39</f>
        <v>8.4228777514540809</v>
      </c>
      <c r="T39" s="217"/>
    </row>
    <row r="40" spans="1:20" s="182" customFormat="1" ht="18" customHeight="1" x14ac:dyDescent="0.3">
      <c r="A40" s="344" t="s">
        <v>166</v>
      </c>
      <c r="B40" s="367" t="s">
        <v>167</v>
      </c>
      <c r="C40" s="127">
        <v>0</v>
      </c>
      <c r="D40" s="248">
        <v>0</v>
      </c>
      <c r="E40" s="141">
        <v>0</v>
      </c>
      <c r="F40" s="253">
        <v>0</v>
      </c>
      <c r="G40" s="127">
        <v>0</v>
      </c>
      <c r="H40" s="248">
        <v>0</v>
      </c>
      <c r="I40" s="141">
        <v>0</v>
      </c>
      <c r="J40" s="371">
        <v>0</v>
      </c>
      <c r="K40" s="127">
        <v>260300.2</v>
      </c>
      <c r="L40" s="371">
        <f>100/K12*K40</f>
        <v>7.5954592086220387</v>
      </c>
      <c r="M40" s="141">
        <v>852987</v>
      </c>
      <c r="N40" s="371">
        <f>100/M12*M40</f>
        <v>21.320751981635379</v>
      </c>
      <c r="O40" s="127">
        <v>285472</v>
      </c>
      <c r="P40" s="251">
        <f>100/O12*O40</f>
        <v>4.0114506884633698</v>
      </c>
      <c r="Q40" s="141">
        <f>SUM(C40,E40,G40,I40,K40,M40,O40)</f>
        <v>1398759.2</v>
      </c>
      <c r="R40" s="371">
        <f>100/Q12*Q40</f>
        <v>5.1878598079787714</v>
      </c>
      <c r="T40" s="217"/>
    </row>
    <row r="41" spans="1:20" s="182" customFormat="1" ht="18" customHeight="1" x14ac:dyDescent="0.3">
      <c r="A41" s="344" t="s">
        <v>27</v>
      </c>
      <c r="B41" s="367" t="s">
        <v>9</v>
      </c>
      <c r="C41" s="127">
        <v>446285</v>
      </c>
      <c r="D41" s="248">
        <f>100/C12*C41</f>
        <v>19.394116644996213</v>
      </c>
      <c r="E41" s="141">
        <v>263985</v>
      </c>
      <c r="F41" s="253">
        <f>100/E12*E41</f>
        <v>10.18807718833229</v>
      </c>
      <c r="G41" s="127">
        <v>452809</v>
      </c>
      <c r="H41" s="248">
        <f>100/G12*G41</f>
        <v>20.987272084284839</v>
      </c>
      <c r="I41" s="141">
        <v>1335677</v>
      </c>
      <c r="J41" s="371">
        <f>100/I12*I41</f>
        <v>24.881493443465484</v>
      </c>
      <c r="K41" s="127">
        <v>454950</v>
      </c>
      <c r="L41" s="371">
        <f>100/K12*K41</f>
        <v>13.275265124508534</v>
      </c>
      <c r="M41" s="141">
        <v>1345936</v>
      </c>
      <c r="N41" s="371">
        <f>100/M12*M41</f>
        <v>33.642209833390652</v>
      </c>
      <c r="O41" s="127">
        <v>2297974</v>
      </c>
      <c r="P41" s="251">
        <f>100/O12*O41</f>
        <v>32.291115711421519</v>
      </c>
      <c r="Q41" s="141">
        <f t="shared" si="0"/>
        <v>6597616</v>
      </c>
      <c r="R41" s="371">
        <f>100/Q12*Q41</f>
        <v>24.469906524924138</v>
      </c>
      <c r="T41" s="199"/>
    </row>
    <row r="42" spans="1:20" s="182" customFormat="1" ht="18" customHeight="1" x14ac:dyDescent="0.3">
      <c r="A42" s="344" t="s">
        <v>28</v>
      </c>
      <c r="B42" s="367" t="s">
        <v>10</v>
      </c>
      <c r="C42" s="141">
        <v>0</v>
      </c>
      <c r="D42" s="253">
        <f>100/C12*C42</f>
        <v>0</v>
      </c>
      <c r="E42" s="141">
        <v>170449</v>
      </c>
      <c r="F42" s="253">
        <f>100/E12*E42</f>
        <v>6.578205461196851</v>
      </c>
      <c r="G42" s="141">
        <v>0</v>
      </c>
      <c r="H42" s="253">
        <f>100/G12*G42</f>
        <v>0</v>
      </c>
      <c r="I42" s="141">
        <v>697400.46</v>
      </c>
      <c r="J42" s="371">
        <f>100/I12*I42</f>
        <v>12.991438029523465</v>
      </c>
      <c r="K42" s="127">
        <v>159780</v>
      </c>
      <c r="L42" s="371">
        <f>100/K12*K42</f>
        <v>4.6623186319243297</v>
      </c>
      <c r="M42" s="141">
        <v>0</v>
      </c>
      <c r="N42" s="371">
        <f>100/M12*M42</f>
        <v>0</v>
      </c>
      <c r="O42" s="141">
        <v>57140</v>
      </c>
      <c r="P42" s="371">
        <f>100/O12*O42</f>
        <v>0.80293090859627891</v>
      </c>
      <c r="Q42" s="141">
        <f t="shared" si="0"/>
        <v>1084769.46</v>
      </c>
      <c r="R42" s="371">
        <f>100/Q12*Q42</f>
        <v>4.0233028547421421</v>
      </c>
      <c r="T42" s="199"/>
    </row>
    <row r="43" spans="1:20" s="182" customFormat="1" ht="18" customHeight="1" x14ac:dyDescent="0.3">
      <c r="A43" s="366" t="s">
        <v>174</v>
      </c>
      <c r="B43" s="367" t="s">
        <v>184</v>
      </c>
      <c r="C43" s="141">
        <v>0</v>
      </c>
      <c r="D43" s="253">
        <v>0</v>
      </c>
      <c r="E43" s="141">
        <v>0</v>
      </c>
      <c r="F43" s="253">
        <v>0</v>
      </c>
      <c r="G43" s="141">
        <v>0</v>
      </c>
      <c r="H43" s="253">
        <v>0</v>
      </c>
      <c r="I43" s="141">
        <v>0</v>
      </c>
      <c r="J43" s="253">
        <v>0</v>
      </c>
      <c r="K43" s="141">
        <v>0</v>
      </c>
      <c r="L43" s="253">
        <v>0</v>
      </c>
      <c r="M43" s="141">
        <v>0</v>
      </c>
      <c r="N43" s="253">
        <v>0</v>
      </c>
      <c r="O43" s="141">
        <v>132440</v>
      </c>
      <c r="P43" s="253">
        <f>100/$O$12*O43</f>
        <v>1.8610460191545533</v>
      </c>
      <c r="Q43" s="141">
        <f t="shared" si="0"/>
        <v>132440</v>
      </c>
      <c r="R43" s="363">
        <f>100/$Q$12*Q43</f>
        <v>0.49120688748192576</v>
      </c>
      <c r="T43" s="199"/>
    </row>
    <row r="44" spans="1:20" s="182" customFormat="1" ht="18" customHeight="1" x14ac:dyDescent="0.3">
      <c r="A44" s="368" t="s">
        <v>175</v>
      </c>
      <c r="B44" s="367" t="s">
        <v>177</v>
      </c>
      <c r="C44" s="127">
        <v>0</v>
      </c>
      <c r="D44" s="253">
        <v>0</v>
      </c>
      <c r="E44" s="127">
        <v>0</v>
      </c>
      <c r="F44" s="253">
        <v>0</v>
      </c>
      <c r="G44" s="127">
        <v>0</v>
      </c>
      <c r="H44" s="253">
        <v>0</v>
      </c>
      <c r="I44" s="127">
        <v>0</v>
      </c>
      <c r="J44" s="253">
        <v>0</v>
      </c>
      <c r="K44" s="127">
        <v>0</v>
      </c>
      <c r="L44" s="253">
        <v>0</v>
      </c>
      <c r="M44" s="127">
        <v>0</v>
      </c>
      <c r="N44" s="253">
        <v>0</v>
      </c>
      <c r="O44" s="127">
        <v>0</v>
      </c>
      <c r="P44" s="253">
        <f t="shared" ref="P44:P48" si="1">100/$O$12*O44</f>
        <v>0</v>
      </c>
      <c r="Q44" s="141">
        <f t="shared" si="0"/>
        <v>0</v>
      </c>
      <c r="R44" s="363">
        <f t="shared" ref="R44:R48" si="2">100/$Q$12*Q44</f>
        <v>0</v>
      </c>
      <c r="T44" s="199"/>
    </row>
    <row r="45" spans="1:20" s="182" customFormat="1" ht="18" customHeight="1" x14ac:dyDescent="0.3">
      <c r="A45" s="368" t="s">
        <v>176</v>
      </c>
      <c r="B45" s="367" t="s">
        <v>178</v>
      </c>
      <c r="C45" s="127">
        <v>0</v>
      </c>
      <c r="D45" s="253">
        <v>0</v>
      </c>
      <c r="E45" s="127">
        <v>0</v>
      </c>
      <c r="F45" s="253">
        <v>0</v>
      </c>
      <c r="G45" s="127">
        <v>0</v>
      </c>
      <c r="H45" s="253">
        <v>0</v>
      </c>
      <c r="I45" s="127">
        <v>0</v>
      </c>
      <c r="J45" s="253">
        <v>0</v>
      </c>
      <c r="K45" s="127">
        <v>0</v>
      </c>
      <c r="L45" s="253">
        <v>0</v>
      </c>
      <c r="M45" s="127">
        <v>0</v>
      </c>
      <c r="N45" s="253">
        <v>0</v>
      </c>
      <c r="O45" s="127">
        <v>461123</v>
      </c>
      <c r="P45" s="253">
        <f t="shared" si="1"/>
        <v>6.4796973987511715</v>
      </c>
      <c r="Q45" s="141">
        <f t="shared" si="0"/>
        <v>461123</v>
      </c>
      <c r="R45" s="363">
        <f t="shared" si="2"/>
        <v>1.7102596917572339</v>
      </c>
      <c r="T45" s="199"/>
    </row>
    <row r="46" spans="1:20" s="182" customFormat="1" ht="18" customHeight="1" x14ac:dyDescent="0.3">
      <c r="A46" s="368" t="s">
        <v>180</v>
      </c>
      <c r="B46" s="367" t="s">
        <v>179</v>
      </c>
      <c r="C46" s="127">
        <v>0</v>
      </c>
      <c r="D46" s="253">
        <v>0</v>
      </c>
      <c r="E46" s="127">
        <v>0</v>
      </c>
      <c r="F46" s="253">
        <v>0</v>
      </c>
      <c r="G46" s="127">
        <v>0</v>
      </c>
      <c r="H46" s="253">
        <v>0</v>
      </c>
      <c r="I46" s="127">
        <v>0</v>
      </c>
      <c r="J46" s="253">
        <v>0</v>
      </c>
      <c r="K46" s="127">
        <v>0</v>
      </c>
      <c r="L46" s="253">
        <v>0</v>
      </c>
      <c r="M46" s="127">
        <v>0</v>
      </c>
      <c r="N46" s="253">
        <v>0</v>
      </c>
      <c r="O46" s="127">
        <v>198156</v>
      </c>
      <c r="P46" s="253">
        <f>100/$O$12*O46</f>
        <v>2.7844868240077747</v>
      </c>
      <c r="Q46" s="141">
        <f>SUM(C46,E46,G46,I46,K46,M46,O46)</f>
        <v>198156</v>
      </c>
      <c r="R46" s="363">
        <f t="shared" si="2"/>
        <v>0.73494104497031465</v>
      </c>
      <c r="T46" s="199"/>
    </row>
    <row r="47" spans="1:20" s="182" customFormat="1" ht="18" customHeight="1" x14ac:dyDescent="0.3">
      <c r="A47" s="368" t="s">
        <v>181</v>
      </c>
      <c r="B47" s="367" t="s">
        <v>182</v>
      </c>
      <c r="C47" s="127">
        <v>0</v>
      </c>
      <c r="D47" s="253">
        <v>0</v>
      </c>
      <c r="E47" s="127">
        <v>0</v>
      </c>
      <c r="F47" s="253">
        <v>0</v>
      </c>
      <c r="G47" s="127">
        <v>0</v>
      </c>
      <c r="H47" s="253">
        <v>0</v>
      </c>
      <c r="I47" s="127">
        <v>0</v>
      </c>
      <c r="J47" s="253">
        <v>0</v>
      </c>
      <c r="K47" s="127">
        <v>0</v>
      </c>
      <c r="L47" s="253">
        <v>0</v>
      </c>
      <c r="M47" s="127">
        <v>0</v>
      </c>
      <c r="N47" s="253">
        <v>0</v>
      </c>
      <c r="O47" s="127">
        <v>362089</v>
      </c>
      <c r="P47" s="253">
        <f>100/$O$12*O47</f>
        <v>5.0880722744612887</v>
      </c>
      <c r="Q47" s="141">
        <f>SUM(C47,E47,G47,I47,K47,M47,O47)</f>
        <v>362089</v>
      </c>
      <c r="R47" s="363">
        <f t="shared" si="2"/>
        <v>1.3429523609290472</v>
      </c>
      <c r="T47" s="199"/>
    </row>
    <row r="48" spans="1:20" s="182" customFormat="1" ht="18" customHeight="1" thickBot="1" x14ac:dyDescent="0.35">
      <c r="A48" s="369" t="s">
        <v>188</v>
      </c>
      <c r="B48" s="370" t="s">
        <v>183</v>
      </c>
      <c r="C48" s="354">
        <v>0</v>
      </c>
      <c r="D48" s="355">
        <v>0</v>
      </c>
      <c r="E48" s="354">
        <v>0</v>
      </c>
      <c r="F48" s="355">
        <v>0</v>
      </c>
      <c r="G48" s="354">
        <v>0</v>
      </c>
      <c r="H48" s="355">
        <v>0</v>
      </c>
      <c r="I48" s="354">
        <v>0</v>
      </c>
      <c r="J48" s="355">
        <v>0</v>
      </c>
      <c r="K48" s="354">
        <v>0</v>
      </c>
      <c r="L48" s="355">
        <v>0</v>
      </c>
      <c r="M48" s="354">
        <v>0</v>
      </c>
      <c r="N48" s="355">
        <v>0</v>
      </c>
      <c r="O48" s="354">
        <v>0</v>
      </c>
      <c r="P48" s="355">
        <f t="shared" si="1"/>
        <v>0</v>
      </c>
      <c r="Q48" s="364">
        <f t="shared" si="0"/>
        <v>0</v>
      </c>
      <c r="R48" s="365">
        <f t="shared" si="2"/>
        <v>0</v>
      </c>
      <c r="T48" s="199"/>
    </row>
    <row r="49" spans="1:20" s="182" customFormat="1" ht="18" customHeight="1" thickBot="1" x14ac:dyDescent="0.35">
      <c r="A49" s="424"/>
      <c r="B49" s="217"/>
      <c r="C49" s="127"/>
      <c r="D49" s="251"/>
      <c r="E49" s="127"/>
      <c r="F49" s="251"/>
      <c r="G49" s="127"/>
      <c r="H49" s="251"/>
      <c r="I49" s="127"/>
      <c r="J49" s="251"/>
      <c r="K49" s="127"/>
      <c r="L49" s="251"/>
      <c r="M49" s="127"/>
      <c r="N49" s="251"/>
      <c r="O49" s="127"/>
      <c r="P49" s="251"/>
      <c r="Q49" s="127"/>
      <c r="R49" s="251"/>
      <c r="T49" s="199"/>
    </row>
    <row r="50" spans="1:20" s="182" customFormat="1" ht="18" customHeight="1" thickTop="1" thickBot="1" x14ac:dyDescent="0.35">
      <c r="A50" s="197" t="s">
        <v>29</v>
      </c>
      <c r="B50" s="198" t="s">
        <v>35</v>
      </c>
      <c r="C50" s="124">
        <f>C13</f>
        <v>0</v>
      </c>
      <c r="D50" s="255">
        <v>0</v>
      </c>
      <c r="E50" s="122">
        <f>E13</f>
        <v>0</v>
      </c>
      <c r="F50" s="247">
        <v>0</v>
      </c>
      <c r="G50" s="124">
        <f>G13</f>
        <v>0</v>
      </c>
      <c r="H50" s="255">
        <v>0</v>
      </c>
      <c r="I50" s="122">
        <f>I13</f>
        <v>0</v>
      </c>
      <c r="J50" s="126">
        <v>0</v>
      </c>
      <c r="K50" s="124">
        <v>49800</v>
      </c>
      <c r="L50" s="126">
        <f>100/K50*K50</f>
        <v>99.999999999999986</v>
      </c>
      <c r="M50" s="122">
        <v>0</v>
      </c>
      <c r="N50" s="126">
        <v>0</v>
      </c>
      <c r="O50" s="124">
        <v>0</v>
      </c>
      <c r="P50" s="266">
        <v>0</v>
      </c>
      <c r="Q50" s="122">
        <f t="shared" si="0"/>
        <v>49800</v>
      </c>
      <c r="R50" s="126">
        <f>100/Q50*Q50</f>
        <v>99.999999999999986</v>
      </c>
      <c r="T50" s="199"/>
    </row>
    <row r="51" spans="1:20" ht="15" thickTop="1" x14ac:dyDescent="0.3"/>
    <row r="52" spans="1:20" x14ac:dyDescent="0.3"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</row>
    <row r="53" spans="1:20" x14ac:dyDescent="0.3"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8"/>
      <c r="P53" s="169"/>
      <c r="Q53" s="169"/>
      <c r="R53" s="32"/>
    </row>
    <row r="54" spans="1:20" x14ac:dyDescent="0.3"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8"/>
      <c r="P54" s="169"/>
      <c r="Q54" s="169"/>
      <c r="R54" s="32"/>
    </row>
    <row r="55" spans="1:20" x14ac:dyDescent="0.3"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8"/>
      <c r="P55" s="169"/>
      <c r="Q55" s="169"/>
      <c r="R55" s="32"/>
    </row>
    <row r="56" spans="1:20" x14ac:dyDescent="0.3"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8"/>
      <c r="P56" s="169"/>
      <c r="Q56" s="169"/>
      <c r="R56" s="32"/>
    </row>
  </sheetData>
  <mergeCells count="18">
    <mergeCell ref="K6:L6"/>
    <mergeCell ref="O6:P6"/>
    <mergeCell ref="Q6:R6"/>
    <mergeCell ref="K5:L5"/>
    <mergeCell ref="M5:N5"/>
    <mergeCell ref="O5:P5"/>
    <mergeCell ref="Q5:R5"/>
    <mergeCell ref="M6:N6"/>
    <mergeCell ref="I5:J5"/>
    <mergeCell ref="A5:A7"/>
    <mergeCell ref="B5:B7"/>
    <mergeCell ref="C5:D5"/>
    <mergeCell ref="E5:F5"/>
    <mergeCell ref="G5:H5"/>
    <mergeCell ref="C6:D6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8" scale="86" orientation="landscape" horizontalDpi="300" verticalDpi="300" r:id="rId1"/>
  <headerFooter>
    <oddHeader>&amp;R&amp;G</oddHeader>
  </headerFooter>
  <ignoredErrors>
    <ignoredError sqref="K18" formulaRange="1"/>
  </ignoredErrors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51"/>
  <sheetViews>
    <sheetView zoomScale="90" zoomScaleNormal="90" workbookViewId="0">
      <pane ySplit="7" topLeftCell="A39" activePane="bottomLeft" state="frozen"/>
      <selection pane="bottomLeft" activeCell="F21" sqref="F21"/>
    </sheetView>
  </sheetViews>
  <sheetFormatPr defaultColWidth="9.109375" defaultRowHeight="18" customHeight="1" x14ac:dyDescent="0.3"/>
  <cols>
    <col min="1" max="1" width="11.5546875" style="25" customWidth="1"/>
    <col min="2" max="2" width="40.6640625" style="35" customWidth="1"/>
    <col min="3" max="4" width="15.6640625" style="37" customWidth="1"/>
    <col min="5" max="10" width="15.6640625" style="35" customWidth="1"/>
    <col min="11" max="16384" width="9.109375" style="35"/>
  </cols>
  <sheetData>
    <row r="1" spans="1:10" ht="18" customHeight="1" x14ac:dyDescent="0.3">
      <c r="A1" s="61" t="s">
        <v>36</v>
      </c>
    </row>
    <row r="2" spans="1:10" ht="18" customHeight="1" x14ac:dyDescent="0.3">
      <c r="B2" s="34"/>
    </row>
    <row r="3" spans="1:10" s="59" customFormat="1" ht="18" customHeight="1" x14ac:dyDescent="0.3">
      <c r="A3" s="34" t="s">
        <v>132</v>
      </c>
      <c r="B3" s="34" t="s">
        <v>111</v>
      </c>
      <c r="C3" s="58"/>
      <c r="D3" s="58"/>
    </row>
    <row r="4" spans="1:10" ht="18" customHeight="1" thickBot="1" x14ac:dyDescent="0.35"/>
    <row r="5" spans="1:10" s="9" customFormat="1" ht="18" customHeight="1" thickTop="1" x14ac:dyDescent="0.3">
      <c r="A5" s="404" t="s">
        <v>13</v>
      </c>
      <c r="B5" s="404"/>
      <c r="C5" s="112" t="s">
        <v>42</v>
      </c>
      <c r="D5" s="112" t="s">
        <v>43</v>
      </c>
      <c r="E5" s="113" t="s">
        <v>44</v>
      </c>
      <c r="F5" s="112" t="s">
        <v>45</v>
      </c>
      <c r="G5" s="113" t="s">
        <v>46</v>
      </c>
      <c r="H5" s="112" t="s">
        <v>47</v>
      </c>
      <c r="I5" s="113" t="s">
        <v>48</v>
      </c>
      <c r="J5" s="112" t="s">
        <v>1</v>
      </c>
    </row>
    <row r="6" spans="1:10" s="9" customFormat="1" ht="18" customHeight="1" x14ac:dyDescent="0.3">
      <c r="A6" s="384"/>
      <c r="B6" s="389"/>
      <c r="C6" s="114" t="s">
        <v>37</v>
      </c>
      <c r="D6" s="115" t="s">
        <v>37</v>
      </c>
      <c r="E6" s="114" t="s">
        <v>37</v>
      </c>
      <c r="F6" s="115" t="s">
        <v>37</v>
      </c>
      <c r="G6" s="115" t="s">
        <v>37</v>
      </c>
      <c r="H6" s="333" t="s">
        <v>37</v>
      </c>
      <c r="I6" s="115" t="s">
        <v>37</v>
      </c>
      <c r="J6" s="115" t="s">
        <v>39</v>
      </c>
    </row>
    <row r="7" spans="1:10" s="9" customFormat="1" ht="18" customHeight="1" thickBot="1" x14ac:dyDescent="0.35">
      <c r="A7" s="405"/>
      <c r="B7" s="390"/>
      <c r="C7" s="111" t="s">
        <v>12</v>
      </c>
      <c r="D7" s="116" t="s">
        <v>12</v>
      </c>
      <c r="E7" s="106" t="s">
        <v>12</v>
      </c>
      <c r="F7" s="116" t="s">
        <v>12</v>
      </c>
      <c r="G7" s="106" t="s">
        <v>12</v>
      </c>
      <c r="H7" s="116" t="s">
        <v>12</v>
      </c>
      <c r="I7" s="106" t="s">
        <v>12</v>
      </c>
      <c r="J7" s="116" t="s">
        <v>12</v>
      </c>
    </row>
    <row r="8" spans="1:10" s="199" customFormat="1" ht="18" customHeight="1" thickTop="1" thickBot="1" x14ac:dyDescent="0.35">
      <c r="A8" s="197"/>
      <c r="B8" s="198" t="s">
        <v>38</v>
      </c>
      <c r="C8" s="38">
        <f>'Table 23'!C8/'Table 19'!C8</f>
        <v>71439.707602339186</v>
      </c>
      <c r="D8" s="47">
        <f>'Table 23'!E8/'Table 19'!E8</f>
        <v>89669.618749999994</v>
      </c>
      <c r="E8" s="39">
        <f>'Table 23'!G8/'Table 19'!G8</f>
        <v>85305.298305084754</v>
      </c>
      <c r="F8" s="38">
        <f>'Table 23'!I8/'Table 19'!I8</f>
        <v>127468.35094674556</v>
      </c>
      <c r="G8" s="39">
        <f>'Table 23'!K8/'Table 19'!K8</f>
        <v>143213.43142857144</v>
      </c>
      <c r="H8" s="38">
        <f>'Table 23'!M8/'Table 19'!M8</f>
        <v>145898.31932960893</v>
      </c>
      <c r="I8" s="39">
        <f>'Table 23'!O8/'Table 19'!O8</f>
        <v>224400.25806451612</v>
      </c>
      <c r="J8" s="65">
        <f>'Table 23'!Q8/'Table 19'!Q8</f>
        <v>123245.08932013769</v>
      </c>
    </row>
    <row r="9" spans="1:10" s="199" customFormat="1" ht="18" customHeight="1" thickTop="1" thickBot="1" x14ac:dyDescent="0.35">
      <c r="A9" s="424"/>
      <c r="B9" s="217"/>
      <c r="C9" s="14"/>
      <c r="D9" s="14"/>
      <c r="E9" s="14"/>
      <c r="F9" s="14"/>
      <c r="G9" s="14"/>
      <c r="H9" s="14"/>
      <c r="I9" s="14"/>
      <c r="J9" s="14"/>
    </row>
    <row r="10" spans="1:10" s="192" customFormat="1" ht="18" customHeight="1" thickTop="1" x14ac:dyDescent="0.3">
      <c r="A10" s="425"/>
      <c r="B10" s="426" t="s">
        <v>0</v>
      </c>
      <c r="C10" s="50"/>
      <c r="D10" s="50"/>
      <c r="E10" s="40"/>
      <c r="F10" s="41"/>
      <c r="G10" s="40"/>
      <c r="H10" s="41"/>
      <c r="I10" s="40"/>
      <c r="J10" s="62"/>
    </row>
    <row r="11" spans="1:10" s="199" customFormat="1" ht="18" customHeight="1" x14ac:dyDescent="0.3">
      <c r="A11" s="344" t="s">
        <v>14</v>
      </c>
      <c r="B11" s="367" t="s">
        <v>4</v>
      </c>
      <c r="C11" s="48">
        <f>'Table 23'!C11/'Table 20'!C8</f>
        <v>61204.037037037036</v>
      </c>
      <c r="D11" s="48">
        <f>'Table 23'!E11/'Table 20'!E8</f>
        <v>78373.481733333334</v>
      </c>
      <c r="E11" s="42">
        <f>'Table 23'!G11/'Table 20'!G8</f>
        <v>77960.82409638555</v>
      </c>
      <c r="F11" s="14">
        <f>'Table 23'!I11/'Table 20'!I8</f>
        <v>112319.42256944445</v>
      </c>
      <c r="G11" s="42">
        <f>'Table 23'!K11/'Table 20'!K8</f>
        <v>138576.65226993864</v>
      </c>
      <c r="H11" s="14">
        <f>'Table 23'!M11/'Table 20'!M8</f>
        <v>142677.82683870968</v>
      </c>
      <c r="I11" s="42">
        <f>'Table 23'!O11/'Table 20'!O8</f>
        <v>220310.68085106384</v>
      </c>
      <c r="J11" s="63">
        <f>'Table 23'!Q11/'Table 20'!Q8</f>
        <v>112377.98006769826</v>
      </c>
    </row>
    <row r="12" spans="1:10" s="199" customFormat="1" ht="18" customHeight="1" x14ac:dyDescent="0.3">
      <c r="A12" s="344" t="s">
        <v>15</v>
      </c>
      <c r="B12" s="367" t="s">
        <v>5</v>
      </c>
      <c r="C12" s="48">
        <f>'Table 23'!C12/'Table 21'!C8</f>
        <v>255681.77777777778</v>
      </c>
      <c r="D12" s="48">
        <f>'Table 23'!E12/'Table 21'!E8</f>
        <v>259111.7</v>
      </c>
      <c r="E12" s="42">
        <f>'Table 23'!G12/'Table 21'!G8</f>
        <v>196140.09090909091</v>
      </c>
      <c r="F12" s="14">
        <f>'Table 23'!I12/'Table 21'!I8</f>
        <v>214726.1784</v>
      </c>
      <c r="G12" s="42">
        <f>'Table 23'!K12/'Table 21'!K8</f>
        <v>190391.67777777778</v>
      </c>
      <c r="H12" s="14">
        <f>'Table 23'!M12/'Table 21'!M8</f>
        <v>166697.33333333334</v>
      </c>
      <c r="I12" s="42">
        <f>'Table 23'!O12/'Table 21'!O8</f>
        <v>237214.26666666666</v>
      </c>
      <c r="J12" s="63">
        <f>'Table 23'!Q12/'Table 21'!Q8</f>
        <v>212300.49338582676</v>
      </c>
    </row>
    <row r="13" spans="1:10" s="199" customFormat="1" ht="18" customHeight="1" thickBot="1" x14ac:dyDescent="0.35">
      <c r="A13" s="429" t="s">
        <v>16</v>
      </c>
      <c r="B13" s="375" t="s">
        <v>11</v>
      </c>
      <c r="C13" s="48">
        <v>0</v>
      </c>
      <c r="D13" s="49">
        <v>0</v>
      </c>
      <c r="E13" s="43">
        <v>0</v>
      </c>
      <c r="F13" s="44">
        <v>0</v>
      </c>
      <c r="G13" s="43">
        <v>0</v>
      </c>
      <c r="H13" s="44">
        <v>0</v>
      </c>
      <c r="I13" s="43">
        <v>0</v>
      </c>
      <c r="J13" s="64">
        <v>0</v>
      </c>
    </row>
    <row r="14" spans="1:10" s="199" customFormat="1" ht="18" customHeight="1" thickTop="1" thickBot="1" x14ac:dyDescent="0.35">
      <c r="A14" s="424"/>
      <c r="B14" s="217"/>
      <c r="C14" s="38"/>
      <c r="D14" s="14"/>
      <c r="E14" s="14"/>
      <c r="F14" s="14"/>
      <c r="G14" s="14"/>
      <c r="H14" s="14"/>
      <c r="I14" s="14"/>
      <c r="J14" s="14"/>
    </row>
    <row r="15" spans="1:10" s="192" customFormat="1" ht="18" customHeight="1" thickTop="1" x14ac:dyDescent="0.3">
      <c r="A15" s="425"/>
      <c r="B15" s="426" t="s">
        <v>0</v>
      </c>
      <c r="C15" s="50"/>
      <c r="D15" s="50"/>
      <c r="E15" s="40"/>
      <c r="F15" s="41"/>
      <c r="G15" s="40"/>
      <c r="H15" s="41"/>
      <c r="I15" s="40"/>
      <c r="J15" s="62"/>
    </row>
    <row r="16" spans="1:10" s="199" customFormat="1" ht="18" customHeight="1" x14ac:dyDescent="0.3">
      <c r="A16" s="344" t="s">
        <v>32</v>
      </c>
      <c r="B16" s="367" t="s">
        <v>6</v>
      </c>
      <c r="C16" s="48">
        <f>'Table 23'!C16/'Table 19'!C12</f>
        <v>313662.13043478259</v>
      </c>
      <c r="D16" s="48">
        <f>'Table 23'!E16/'Table 19'!E12</f>
        <v>266914.78947368421</v>
      </c>
      <c r="E16" s="42">
        <f>'Table 23'!G16/'Table 19'!G12</f>
        <v>260340.80736842105</v>
      </c>
      <c r="F16" s="14">
        <f>'Table 23'!I16/'Table 19'!I12</f>
        <v>291891.38076923077</v>
      </c>
      <c r="G16" s="42">
        <f>'Table 23'!K16/'Table 19'!K12</f>
        <v>403867.43589743588</v>
      </c>
      <c r="H16" s="14">
        <f>'Table 23'!M16/'Table 19'!M12</f>
        <v>235074.0172413793</v>
      </c>
      <c r="I16" s="42">
        <f>'Table 23'!O16/'Table 19'!O12</f>
        <v>415648.17499999999</v>
      </c>
      <c r="J16" s="63">
        <f>'Table 23'!Q16/'Table 19'!Q12</f>
        <v>307799.11101818184</v>
      </c>
    </row>
    <row r="17" spans="1:11" s="199" customFormat="1" ht="18" customHeight="1" x14ac:dyDescent="0.3">
      <c r="A17" s="344" t="s">
        <v>32</v>
      </c>
      <c r="B17" s="367" t="s">
        <v>7</v>
      </c>
      <c r="C17" s="48">
        <f>'Table 23'!C17/'Table 19'!C16</f>
        <v>135402.27777777778</v>
      </c>
      <c r="D17" s="48">
        <f>'Table 23'!E17/'Table 19'!E16</f>
        <v>102425.80952380953</v>
      </c>
      <c r="E17" s="42">
        <f>'Table 23'!G17/'Table 19'!G16</f>
        <v>138132.9375</v>
      </c>
      <c r="F17" s="14">
        <f>'Table 23'!I17/'Table 19'!I16</f>
        <v>263890</v>
      </c>
      <c r="G17" s="42">
        <f>'Table 23'!K17/'Table 19'!K16</f>
        <v>209436.1</v>
      </c>
      <c r="H17" s="14">
        <f>'Table 23'!M17/'Table 19'!M16</f>
        <v>265642.70962962962</v>
      </c>
      <c r="I17" s="42">
        <f>'Table 23'!O17/'Table 19'!O16</f>
        <v>218795.25</v>
      </c>
      <c r="J17" s="63">
        <f>'Table 23'!Q17/'Table 19'!Q16</f>
        <v>196460.07896103896</v>
      </c>
    </row>
    <row r="18" spans="1:11" s="199" customFormat="1" ht="18" customHeight="1" x14ac:dyDescent="0.3">
      <c r="A18" s="344" t="s">
        <v>32</v>
      </c>
      <c r="B18" s="367" t="s">
        <v>8</v>
      </c>
      <c r="C18" s="48">
        <f>'Table 23'!C18/'Table 19'!C20</f>
        <v>12620.760683760684</v>
      </c>
      <c r="D18" s="48">
        <f>'Table 23'!E18/'Table 19'!E20</f>
        <v>9695.1566265060246</v>
      </c>
      <c r="E18" s="42">
        <f>'Table 23'!G18/'Table 19'!G20</f>
        <v>17959.401960784315</v>
      </c>
      <c r="F18" s="14">
        <f>'Table 23'!I18/'Table 19'!I20</f>
        <v>27082.470588235294</v>
      </c>
      <c r="G18" s="42">
        <f>'Table 23'!K18/'Table 19'!K20</f>
        <v>22440.841379310343</v>
      </c>
      <c r="H18" s="14">
        <f>'Table 23'!M18/'Table 19'!M20</f>
        <v>45208.826666666668</v>
      </c>
      <c r="I18" s="42">
        <f>'Table 23'!O18/'Table 19'!O20</f>
        <v>90486.56</v>
      </c>
      <c r="J18" s="63">
        <f>'Table 23'!Q18/'Table 19'!Q20</f>
        <v>24425.74076655052</v>
      </c>
    </row>
    <row r="19" spans="1:11" s="199" customFormat="1" ht="18" customHeight="1" x14ac:dyDescent="0.3">
      <c r="A19" s="344" t="s">
        <v>32</v>
      </c>
      <c r="B19" s="367" t="s">
        <v>9</v>
      </c>
      <c r="C19" s="48">
        <f>'Table 23'!C19/'Table 19'!C24</f>
        <v>362460</v>
      </c>
      <c r="D19" s="48">
        <f>'Table 23'!E19/'Table 19'!E24</f>
        <v>133097.5</v>
      </c>
      <c r="E19" s="42">
        <f>'Table 23'!G19/'Table 19'!G24</f>
        <v>224176.33333333334</v>
      </c>
      <c r="F19" s="14">
        <f>'Table 23'!I19/'Table 19'!I24</f>
        <v>231273.85714285713</v>
      </c>
      <c r="G19" s="42">
        <f>'Table 23'!K19/'Table 19'!K24</f>
        <v>213792.4</v>
      </c>
      <c r="H19" s="14">
        <f>'Table 23'!M19/'Table 19'!M24</f>
        <v>151923.1</v>
      </c>
      <c r="I19" s="42">
        <f>'Table 23'!O19/'Table 19'!O24</f>
        <v>216456.64285714287</v>
      </c>
      <c r="J19" s="63">
        <f>'Table 23'!Q19/'Table 19'!Q24</f>
        <v>207003.41860465117</v>
      </c>
    </row>
    <row r="20" spans="1:11" s="199" customFormat="1" ht="18" customHeight="1" thickBot="1" x14ac:dyDescent="0.35">
      <c r="A20" s="429" t="s">
        <v>32</v>
      </c>
      <c r="B20" s="375" t="s">
        <v>10</v>
      </c>
      <c r="C20" s="48">
        <f>'Table 23'!C20/'Table 19'!C28</f>
        <v>33015.545454545456</v>
      </c>
      <c r="D20" s="49">
        <f>'Table 23'!E20/'Table 19'!E28</f>
        <v>61408.891250000001</v>
      </c>
      <c r="E20" s="43">
        <f>'Table 23'!G20/'Table 19'!G28</f>
        <v>27309.562222222223</v>
      </c>
      <c r="F20" s="44">
        <f>'Table 23'!I20/'Table 19'!I28</f>
        <v>74372.023000000001</v>
      </c>
      <c r="G20" s="43">
        <f>'Table 23'!K20/'Table 19'!K28</f>
        <v>48076.967619047617</v>
      </c>
      <c r="H20" s="44">
        <f>'Table 23'!M20/'Table 19'!M28</f>
        <v>44362.222222222219</v>
      </c>
      <c r="I20" s="43">
        <f>'Table 23'!O20/'Table 19'!O28</f>
        <v>31241.047619047618</v>
      </c>
      <c r="J20" s="64">
        <f>'Table 23'!Q20/'Table 19'!Q28</f>
        <v>46462.622068965517</v>
      </c>
    </row>
    <row r="21" spans="1:11" s="199" customFormat="1" ht="18" customHeight="1" thickTop="1" thickBot="1" x14ac:dyDescent="0.35">
      <c r="A21" s="424"/>
      <c r="B21" s="217"/>
      <c r="C21" s="38"/>
      <c r="D21" s="14"/>
      <c r="E21" s="14"/>
      <c r="F21" s="14"/>
      <c r="G21" s="14"/>
      <c r="H21" s="14"/>
      <c r="I21" s="14"/>
      <c r="J21" s="14"/>
    </row>
    <row r="22" spans="1:11" s="199" customFormat="1" ht="18" customHeight="1" thickTop="1" x14ac:dyDescent="0.3">
      <c r="A22" s="425" t="s">
        <v>14</v>
      </c>
      <c r="B22" s="433" t="s">
        <v>30</v>
      </c>
      <c r="C22" s="50">
        <f>C11</f>
        <v>61204.037037037036</v>
      </c>
      <c r="D22" s="50">
        <f t="shared" ref="D22:E22" si="0">D11</f>
        <v>78373.481733333334</v>
      </c>
      <c r="E22" s="40">
        <f t="shared" si="0"/>
        <v>77960.82409638555</v>
      </c>
      <c r="F22" s="41">
        <f t="shared" ref="F22" si="1">F11</f>
        <v>112319.42256944445</v>
      </c>
      <c r="G22" s="40">
        <f t="shared" ref="G22" si="2">G11</f>
        <v>138576.65226993864</v>
      </c>
      <c r="H22" s="41">
        <f t="shared" ref="H22:I22" si="3">H11</f>
        <v>142677.82683870968</v>
      </c>
      <c r="I22" s="40">
        <f t="shared" si="3"/>
        <v>220310.68085106384</v>
      </c>
      <c r="J22" s="62">
        <f>J11</f>
        <v>112377.98006769826</v>
      </c>
    </row>
    <row r="23" spans="1:11" s="216" customFormat="1" ht="18" customHeight="1" x14ac:dyDescent="0.3">
      <c r="A23" s="434"/>
      <c r="B23" s="423" t="s">
        <v>0</v>
      </c>
      <c r="C23" s="48"/>
      <c r="D23" s="48"/>
      <c r="E23" s="42"/>
      <c r="F23" s="14"/>
      <c r="G23" s="42"/>
      <c r="H23" s="14"/>
      <c r="I23" s="42"/>
      <c r="J23" s="63"/>
    </row>
    <row r="24" spans="1:11" s="199" customFormat="1" ht="18" customHeight="1" x14ac:dyDescent="0.3">
      <c r="A24" s="344" t="s">
        <v>17</v>
      </c>
      <c r="B24" s="367" t="s">
        <v>6</v>
      </c>
      <c r="C24" s="48">
        <f>'Table 23'!C24/'Table 20'!C12</f>
        <v>314696.81818181818</v>
      </c>
      <c r="D24" s="48">
        <f>'Table 23'!E24/'Table 20'!E12</f>
        <v>281321.57692307694</v>
      </c>
      <c r="E24" s="42">
        <f>'Table 23'!G24/'Table 20'!G12</f>
        <v>277458.57692307694</v>
      </c>
      <c r="F24" s="14">
        <f>'Table 23'!I24/'Table 20'!I12</f>
        <v>266843.53035714285</v>
      </c>
      <c r="G24" s="42">
        <f>'Table 23'!K24/'Table 20'!K12</f>
        <v>341182.11111111112</v>
      </c>
      <c r="H24" s="14">
        <f>'Table 23'!M24/'Table 20'!M12</f>
        <v>431892.2</v>
      </c>
      <c r="I24" s="42">
        <f>'Table 23'!O24/'Table 20'!O12</f>
        <v>435012.16</v>
      </c>
      <c r="J24" s="63">
        <f>'Table 23'!Q24/'Table 20'!Q12</f>
        <v>334121.55782122904</v>
      </c>
    </row>
    <row r="25" spans="1:11" s="199" customFormat="1" ht="18" customHeight="1" x14ac:dyDescent="0.3">
      <c r="A25" s="344" t="s">
        <v>18</v>
      </c>
      <c r="B25" s="367" t="s">
        <v>156</v>
      </c>
      <c r="C25" s="48">
        <v>0</v>
      </c>
      <c r="D25" s="48">
        <f>'Table 23'!E25/'Table 20'!E16</f>
        <v>148854.875</v>
      </c>
      <c r="E25" s="42">
        <f>'Table 23'!G25/'Table 20'!G16</f>
        <v>216799.54545454544</v>
      </c>
      <c r="F25" s="14">
        <f>'Table 23'!I25/'Table 20'!I16</f>
        <v>424371.83333333331</v>
      </c>
      <c r="G25" s="42">
        <f>'Table 23'!K25/'Table 20'!K16</f>
        <v>594077.1</v>
      </c>
      <c r="H25" s="14">
        <f>'Table 23'!M25/'Table 20'!M16</f>
        <v>85969.333333333328</v>
      </c>
      <c r="I25" s="42">
        <f>'Table 23'!O25/'Table 20'!O16</f>
        <v>401090</v>
      </c>
      <c r="J25" s="63">
        <f>'Table 23'!Q25/'Table 20'!Q16</f>
        <v>242442.61538461538</v>
      </c>
    </row>
    <row r="26" spans="1:11" s="199" customFormat="1" ht="18" customHeight="1" x14ac:dyDescent="0.3">
      <c r="A26" s="344" t="s">
        <v>19</v>
      </c>
      <c r="B26" s="367" t="s">
        <v>157</v>
      </c>
      <c r="C26" s="48">
        <f>'Table 23'!C26/'Table 20'!C20</f>
        <v>117523.625</v>
      </c>
      <c r="D26" s="48">
        <f>'Table 23'!E26/'Table 20'!E20</f>
        <v>95665.052631578947</v>
      </c>
      <c r="E26" s="42">
        <f>'Table 23'!G26/'Table 20'!G20</f>
        <v>125728.92857142857</v>
      </c>
      <c r="F26" s="14">
        <f>'Table 23'!I26/'Table 20'!I20</f>
        <v>209276.85714285713</v>
      </c>
      <c r="G26" s="42">
        <f>'Table 23'!K26/'Table 20'!K20</f>
        <v>138672</v>
      </c>
      <c r="H26" s="14">
        <f>'Table 23'!M26/'Table 20'!M20</f>
        <v>220350.36842105264</v>
      </c>
      <c r="I26" s="42">
        <f>'Table 23'!O26/'Table 20'!O20</f>
        <v>144666</v>
      </c>
      <c r="J26" s="63">
        <f>'Table 23'!Q26/'Table 20'!Q20</f>
        <v>149373.19672131148</v>
      </c>
    </row>
    <row r="27" spans="1:11" s="199" customFormat="1" ht="18" customHeight="1" x14ac:dyDescent="0.3">
      <c r="A27" s="344" t="s">
        <v>40</v>
      </c>
      <c r="B27" s="367" t="s">
        <v>158</v>
      </c>
      <c r="C27" s="48">
        <v>0</v>
      </c>
      <c r="D27" s="48">
        <v>0</v>
      </c>
      <c r="E27" s="42">
        <f>'Table 23'!G27/'Table 20'!G24</f>
        <v>229607</v>
      </c>
      <c r="F27" s="14">
        <f>'Table 23'!I27/'Table 20'!I24</f>
        <v>646489</v>
      </c>
      <c r="G27" s="42">
        <f>'Table 23'!K27/'Table 20'!K24</f>
        <v>1001950</v>
      </c>
      <c r="H27" s="14">
        <f>'Table 23'!M27/'Table 20'!M24</f>
        <v>635623.05333333334</v>
      </c>
      <c r="I27" s="42">
        <f>'Table 23'!O27/'Table 20'!O24</f>
        <v>608515.33333333337</v>
      </c>
      <c r="J27" s="63">
        <f>'Table 23'!Q27/'Table 20'!Q24</f>
        <v>659900.01454545453</v>
      </c>
    </row>
    <row r="28" spans="1:11" s="199" customFormat="1" ht="18" customHeight="1" x14ac:dyDescent="0.3">
      <c r="A28" s="344" t="s">
        <v>20</v>
      </c>
      <c r="B28" s="367" t="s">
        <v>8</v>
      </c>
      <c r="C28" s="48">
        <f>'Table 23'!C28/'Table 20'!C28</f>
        <v>4192.3214285714284</v>
      </c>
      <c r="D28" s="48">
        <f>'Table 23'!E28/'Table 20'!E28</f>
        <v>7640.5308641975307</v>
      </c>
      <c r="E28" s="42">
        <f>'Table 23'!G28/'Table 20'!G28</f>
        <v>6754.4736842105267</v>
      </c>
      <c r="F28" s="14">
        <f>'Table 23'!I28/'Table 20'!I28</f>
        <v>11315.96052631579</v>
      </c>
      <c r="G28" s="42">
        <f>'Table 23'!K28/'Table 20'!K28</f>
        <v>10479.772151898735</v>
      </c>
      <c r="H28" s="14">
        <f>'Table 23'!M28/'Table 20'!M28</f>
        <v>29269.177419354837</v>
      </c>
      <c r="I28" s="42">
        <f>'Table 23'!O28/'Table 20'!O28</f>
        <v>35555</v>
      </c>
      <c r="J28" s="63">
        <f>'Table 23'!Q28/'Table 20'!Q28</f>
        <v>11135.474088291747</v>
      </c>
    </row>
    <row r="29" spans="1:11" s="199" customFormat="1" ht="18" customHeight="1" x14ac:dyDescent="0.3">
      <c r="A29" s="344" t="s">
        <v>21</v>
      </c>
      <c r="B29" s="367" t="s">
        <v>9</v>
      </c>
      <c r="C29" s="48">
        <f>'Table 23'!C29/'Table 20'!C32</f>
        <v>278635</v>
      </c>
      <c r="D29" s="48">
        <f>'Table 23'!E29/'Table 20'!E32</f>
        <v>2210</v>
      </c>
      <c r="E29" s="42">
        <f>'Table 23'!G29/'Table 20'!G32</f>
        <v>219720</v>
      </c>
      <c r="F29" s="14">
        <f>'Table 23'!I29/'Table 20'!I32</f>
        <v>141620</v>
      </c>
      <c r="G29" s="42">
        <f>'Table 23'!K29/'Table 20'!K32</f>
        <v>204670.66666666666</v>
      </c>
      <c r="H29" s="14">
        <f>'Table 23'!M29/'Table 20'!M32</f>
        <v>43323.75</v>
      </c>
      <c r="I29" s="42">
        <f>'Table 23'!O29/'Table 20'!O32</f>
        <v>123443.33333333333</v>
      </c>
      <c r="J29" s="63">
        <f>'Table 23'!Q29/'Table 20'!Q32</f>
        <v>129429.46666666666</v>
      </c>
    </row>
    <row r="30" spans="1:11" s="199" customFormat="1" ht="18" customHeight="1" x14ac:dyDescent="0.3">
      <c r="A30" s="344" t="s">
        <v>22</v>
      </c>
      <c r="B30" s="367" t="s">
        <v>10</v>
      </c>
      <c r="C30" s="48">
        <f>'Table 23'!C30/'Table 20'!C36</f>
        <v>33015.545454545456</v>
      </c>
      <c r="D30" s="48">
        <f>'Table 23'!E30/'Table 20'!E36</f>
        <v>54139.55066666667</v>
      </c>
      <c r="E30" s="42">
        <f>'Table 23'!G30/'Table 20'!G36</f>
        <v>27309.562222222223</v>
      </c>
      <c r="F30" s="14">
        <f>'Table 23'!I30/'Table 20'!I36</f>
        <v>49377.5</v>
      </c>
      <c r="G30" s="42">
        <f>'Table 23'!K30/'Table 20'!K36</f>
        <v>31788.461538461539</v>
      </c>
      <c r="H30" s="14">
        <f>'Table 23'!M30/'Table 20'!M36</f>
        <v>44362.222222222219</v>
      </c>
      <c r="I30" s="42">
        <f>'Table 23'!O30/'Table 20'!O36</f>
        <v>29946.1</v>
      </c>
      <c r="J30" s="63">
        <f>'Table 23'!Q30/'Table 20'!Q36</f>
        <v>37924.59196078431</v>
      </c>
    </row>
    <row r="31" spans="1:11" s="199" customFormat="1" ht="18" customHeight="1" x14ac:dyDescent="0.3">
      <c r="A31" s="344" t="s">
        <v>163</v>
      </c>
      <c r="B31" s="367" t="s">
        <v>164</v>
      </c>
      <c r="C31" s="48">
        <v>0</v>
      </c>
      <c r="D31" s="48">
        <v>0</v>
      </c>
      <c r="E31" s="42">
        <v>0</v>
      </c>
      <c r="F31" s="14">
        <v>0</v>
      </c>
      <c r="G31" s="42">
        <f>'Table 23'!K31/'Table 20'!K40</f>
        <v>64464.386666666665</v>
      </c>
      <c r="H31" s="14">
        <v>0</v>
      </c>
      <c r="I31" s="42">
        <v>0</v>
      </c>
      <c r="J31" s="63">
        <f>'Table 23'!Q31/'Table 20'!Q40</f>
        <v>64464.386666666665</v>
      </c>
      <c r="K31" s="183"/>
    </row>
    <row r="32" spans="1:11" s="199" customFormat="1" ht="18" customHeight="1" thickBot="1" x14ac:dyDescent="0.35">
      <c r="A32" s="429" t="s">
        <v>160</v>
      </c>
      <c r="B32" s="375" t="s">
        <v>161</v>
      </c>
      <c r="C32" s="48">
        <v>0</v>
      </c>
      <c r="D32" s="49">
        <v>0</v>
      </c>
      <c r="E32" s="49">
        <v>0</v>
      </c>
      <c r="F32" s="49">
        <v>0</v>
      </c>
      <c r="G32" s="43">
        <v>0</v>
      </c>
      <c r="H32" s="44">
        <v>0</v>
      </c>
      <c r="I32" s="43">
        <v>0</v>
      </c>
      <c r="J32" s="44">
        <v>0</v>
      </c>
      <c r="K32" s="183"/>
    </row>
    <row r="33" spans="1:10" s="199" customFormat="1" ht="18" customHeight="1" thickTop="1" thickBot="1" x14ac:dyDescent="0.35">
      <c r="A33" s="424"/>
      <c r="B33" s="217"/>
      <c r="C33" s="38"/>
      <c r="D33" s="14"/>
      <c r="E33" s="14"/>
      <c r="F33" s="14"/>
      <c r="G33" s="14"/>
      <c r="H33" s="14"/>
      <c r="I33" s="14"/>
      <c r="J33" s="14"/>
    </row>
    <row r="34" spans="1:10" s="199" customFormat="1" ht="18" customHeight="1" thickTop="1" x14ac:dyDescent="0.3">
      <c r="A34" s="425" t="s">
        <v>15</v>
      </c>
      <c r="B34" s="433" t="s">
        <v>34</v>
      </c>
      <c r="C34" s="50">
        <f>C12</f>
        <v>255681.77777777778</v>
      </c>
      <c r="D34" s="50">
        <f t="shared" ref="D34:E34" si="4">D12</f>
        <v>259111.7</v>
      </c>
      <c r="E34" s="40">
        <f t="shared" si="4"/>
        <v>196140.09090909091</v>
      </c>
      <c r="F34" s="41">
        <f t="shared" ref="F34" si="5">F12</f>
        <v>214726.1784</v>
      </c>
      <c r="G34" s="40">
        <f t="shared" ref="G34" si="6">G12</f>
        <v>190391.67777777778</v>
      </c>
      <c r="H34" s="41">
        <f t="shared" ref="H34:I34" si="7">H12</f>
        <v>166697.33333333334</v>
      </c>
      <c r="I34" s="40">
        <f t="shared" si="7"/>
        <v>237214.26666666666</v>
      </c>
      <c r="J34" s="62">
        <f>J12</f>
        <v>212300.49338582676</v>
      </c>
    </row>
    <row r="35" spans="1:10" s="192" customFormat="1" ht="18" customHeight="1" x14ac:dyDescent="0.3">
      <c r="A35" s="344"/>
      <c r="B35" s="423" t="s">
        <v>0</v>
      </c>
      <c r="C35" s="48"/>
      <c r="D35" s="48"/>
      <c r="E35" s="42"/>
      <c r="F35" s="14"/>
      <c r="G35" s="42"/>
      <c r="H35" s="14"/>
      <c r="I35" s="42"/>
      <c r="J35" s="63"/>
    </row>
    <row r="36" spans="1:10" s="199" customFormat="1" ht="18" customHeight="1" x14ac:dyDescent="0.3">
      <c r="A36" s="344" t="s">
        <v>23</v>
      </c>
      <c r="B36" s="367" t="s">
        <v>6</v>
      </c>
      <c r="C36" s="48">
        <f>'Table 23'!C36/'Table 21'!C12</f>
        <v>290899</v>
      </c>
      <c r="D36" s="48">
        <f>'Table 23'!E36/'Table 21'!E12</f>
        <v>409390.5</v>
      </c>
      <c r="E36" s="42">
        <f>'Table 23'!G36/'Table 21'!G12</f>
        <v>294233</v>
      </c>
      <c r="F36" s="14">
        <f>'Table 23'!I36/'Table 21'!I12</f>
        <v>273182.8</v>
      </c>
      <c r="G36" s="42">
        <f>'Table 23'!K36/'Table 21'!K12</f>
        <v>299071</v>
      </c>
      <c r="H36" s="14">
        <v>0</v>
      </c>
      <c r="I36" s="42">
        <f>'Table 23'!O36/'Table 21'!O12</f>
        <v>401820.75</v>
      </c>
      <c r="J36" s="63">
        <f>'Table 23'!Q36/'Table 21'!Q12</f>
        <v>340825.4705882353</v>
      </c>
    </row>
    <row r="37" spans="1:10" s="199" customFormat="1" ht="18" customHeight="1" x14ac:dyDescent="0.3">
      <c r="A37" s="344" t="s">
        <v>24</v>
      </c>
      <c r="B37" s="367" t="s">
        <v>31</v>
      </c>
      <c r="C37" s="48">
        <f>'Table 23'!C37/'Table 21'!C16</f>
        <v>278431.5</v>
      </c>
      <c r="D37" s="48">
        <f>'Table 23'!E37/'Table 21'!E16</f>
        <v>166653</v>
      </c>
      <c r="E37" s="42">
        <f>'Table 23'!G37/'Table 21'!G16</f>
        <v>220315</v>
      </c>
      <c r="F37" s="14">
        <f>'Table 23'!I37/'Table 21'!I16</f>
        <v>263583</v>
      </c>
      <c r="G37" s="42">
        <f>'Table 23'!K37/'Table 21'!K16</f>
        <v>217945.4</v>
      </c>
      <c r="H37" s="14">
        <f>'Table 23'!M37/'Table 21'!M16</f>
        <v>215765.4</v>
      </c>
      <c r="I37" s="42">
        <f>'Table 23'!O37/'Table 21'!O16</f>
        <v>252547.5</v>
      </c>
      <c r="J37" s="63">
        <f>'Table 23'!Q37/'Table 21'!Q16</f>
        <v>226910.47368421053</v>
      </c>
    </row>
    <row r="38" spans="1:10" s="199" customFormat="1" ht="18" customHeight="1" x14ac:dyDescent="0.3">
      <c r="A38" s="344" t="s">
        <v>26</v>
      </c>
      <c r="B38" s="367" t="s">
        <v>8</v>
      </c>
      <c r="C38" s="48">
        <v>0</v>
      </c>
      <c r="D38" s="48">
        <v>0</v>
      </c>
      <c r="E38" s="42">
        <f>'Table 23'!G38/'Table 21'!G20</f>
        <v>324141.5</v>
      </c>
      <c r="F38" s="14">
        <f>'Table 23'!I38/'Table 21'!I20</f>
        <v>226453</v>
      </c>
      <c r="G38" s="42">
        <f>'Table 23'!K38/'Table 21'!K20</f>
        <v>216037.75</v>
      </c>
      <c r="H38" s="14">
        <f>'Table 23'!M38/'Table 21'!M20</f>
        <v>240995.33333333334</v>
      </c>
      <c r="I38" s="42">
        <f>'Table 23'!O38/'Table 21'!O20</f>
        <v>241931.2</v>
      </c>
      <c r="J38" s="63">
        <f>'Table 23'!Q38/'Table 21'!Q20</f>
        <v>241716</v>
      </c>
    </row>
    <row r="39" spans="1:10" s="199" customFormat="1" ht="18" customHeight="1" x14ac:dyDescent="0.3">
      <c r="A39" s="344" t="s">
        <v>25</v>
      </c>
      <c r="B39" s="367" t="s">
        <v>33</v>
      </c>
      <c r="C39" s="48">
        <f>'Table 23'!C39/'Table 21'!C24</f>
        <v>201417.8</v>
      </c>
      <c r="D39" s="48">
        <f>'Table 23'!E39/'Table 21'!E24</f>
        <v>92907.5</v>
      </c>
      <c r="E39" s="42">
        <f>'Table 23'!G39/'Table 21'!G24</f>
        <v>108380.2</v>
      </c>
      <c r="F39" s="14">
        <f>'Table 23'!I39/'Table 21'!I24</f>
        <v>107237</v>
      </c>
      <c r="G39" s="42">
        <v>0</v>
      </c>
      <c r="H39" s="14">
        <v>0</v>
      </c>
      <c r="I39" s="42">
        <v>0</v>
      </c>
      <c r="J39" s="63">
        <f>'Table 23'!Q39/'Table 21'!Q24</f>
        <v>133587.64705882352</v>
      </c>
    </row>
    <row r="40" spans="1:10" s="199" customFormat="1" ht="18" customHeight="1" x14ac:dyDescent="0.3">
      <c r="A40" s="344" t="s">
        <v>166</v>
      </c>
      <c r="B40" s="367" t="s">
        <v>167</v>
      </c>
      <c r="C40" s="48">
        <v>0</v>
      </c>
      <c r="D40" s="48">
        <v>0</v>
      </c>
      <c r="E40" s="42">
        <v>0</v>
      </c>
      <c r="F40" s="14">
        <v>0</v>
      </c>
      <c r="G40" s="42">
        <f>'Table 23'!K40/'Table 21'!K28</f>
        <v>65075.05</v>
      </c>
      <c r="H40" s="14">
        <f>'Table 23'!M40/'Table 21'!M28</f>
        <v>85298.7</v>
      </c>
      <c r="I40" s="42">
        <f>'Table 23'!O40/'Table 21'!O28</f>
        <v>95157.333333333328</v>
      </c>
      <c r="J40" s="63">
        <f>'Table 23'!Q40/'Table 21'!Q28</f>
        <v>82279.952941176467</v>
      </c>
    </row>
    <row r="41" spans="1:10" s="199" customFormat="1" ht="18" customHeight="1" x14ac:dyDescent="0.3">
      <c r="A41" s="344" t="s">
        <v>27</v>
      </c>
      <c r="B41" s="367" t="s">
        <v>9</v>
      </c>
      <c r="C41" s="48">
        <f>'Table 23'!C41/'Table 21'!C32</f>
        <v>446285</v>
      </c>
      <c r="D41" s="48">
        <f>'Table 23'!E41/'Table 21'!E32</f>
        <v>263985</v>
      </c>
      <c r="E41" s="42">
        <f>'Table 23'!G41/'Table 21'!G32</f>
        <v>226404.5</v>
      </c>
      <c r="F41" s="14">
        <f>'Table 23'!I41/'Table 21'!I32</f>
        <v>267135.40000000002</v>
      </c>
      <c r="G41" s="42">
        <f>'Table 23'!K41/'Table 21'!K32</f>
        <v>227475</v>
      </c>
      <c r="H41" s="14">
        <f>'Table 23'!M41/'Table 21'!M32</f>
        <v>224322.66666666666</v>
      </c>
      <c r="I41" s="42">
        <f>'Table 23'!O41/'Table 21'!O32</f>
        <v>255330.44444444444</v>
      </c>
      <c r="J41" s="63">
        <f>'Table 23'!Q41/'Table 21'!Q32</f>
        <v>253754.46153846153</v>
      </c>
    </row>
    <row r="42" spans="1:10" s="199" customFormat="1" ht="18" customHeight="1" x14ac:dyDescent="0.3">
      <c r="A42" s="373" t="s">
        <v>28</v>
      </c>
      <c r="B42" s="367" t="s">
        <v>10</v>
      </c>
      <c r="C42" s="42">
        <v>0</v>
      </c>
      <c r="D42" s="42">
        <f>'Table 23'!E42/'Table 21'!E36</f>
        <v>170449</v>
      </c>
      <c r="E42" s="42">
        <v>0</v>
      </c>
      <c r="F42" s="14">
        <v>0</v>
      </c>
      <c r="G42" s="42">
        <v>0</v>
      </c>
      <c r="H42" s="14">
        <v>0</v>
      </c>
      <c r="I42" s="42">
        <f>'Table 23'!O42/'Table 21'!O36</f>
        <v>57140</v>
      </c>
      <c r="J42" s="42">
        <f>'Table 23'!Q42/'Table 21'!Q36</f>
        <v>154967.06571428571</v>
      </c>
    </row>
    <row r="43" spans="1:10" s="199" customFormat="1" ht="18" customHeight="1" x14ac:dyDescent="0.3">
      <c r="A43" s="344" t="s">
        <v>174</v>
      </c>
      <c r="B43" s="367" t="s">
        <v>184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f>'Table 23'!O43/'Table 21'!O45</f>
        <v>132440</v>
      </c>
      <c r="J43" s="42">
        <f>I43</f>
        <v>132440</v>
      </c>
    </row>
    <row r="44" spans="1:10" s="199" customFormat="1" ht="18" customHeight="1" x14ac:dyDescent="0.3">
      <c r="A44" s="344" t="s">
        <v>175</v>
      </c>
      <c r="B44" s="367" t="s">
        <v>177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2">
        <v>0</v>
      </c>
      <c r="J44" s="42">
        <f t="shared" ref="J44:J48" si="8">I44</f>
        <v>0</v>
      </c>
    </row>
    <row r="45" spans="1:10" s="199" customFormat="1" ht="18" customHeight="1" x14ac:dyDescent="0.3">
      <c r="A45" s="344" t="s">
        <v>176</v>
      </c>
      <c r="B45" s="367" t="s">
        <v>178</v>
      </c>
      <c r="C45" s="48">
        <v>0</v>
      </c>
      <c r="D45" s="48">
        <v>0</v>
      </c>
      <c r="E45" s="42">
        <v>0</v>
      </c>
      <c r="F45" s="63">
        <v>0</v>
      </c>
      <c r="G45" s="14">
        <v>0</v>
      </c>
      <c r="H45" s="48">
        <v>0</v>
      </c>
      <c r="I45" s="42">
        <f>'Table 23'!O45/'Table 21'!O53</f>
        <v>230561.5</v>
      </c>
      <c r="J45" s="42">
        <f t="shared" si="8"/>
        <v>230561.5</v>
      </c>
    </row>
    <row r="46" spans="1:10" s="199" customFormat="1" ht="18" customHeight="1" x14ac:dyDescent="0.3">
      <c r="A46" s="344" t="s">
        <v>180</v>
      </c>
      <c r="B46" s="367" t="s">
        <v>179</v>
      </c>
      <c r="C46" s="48">
        <v>0</v>
      </c>
      <c r="D46" s="48">
        <v>0</v>
      </c>
      <c r="E46" s="48">
        <v>0</v>
      </c>
      <c r="F46" s="42">
        <v>0</v>
      </c>
      <c r="G46" s="48">
        <v>0</v>
      </c>
      <c r="H46" s="48">
        <v>0</v>
      </c>
      <c r="I46" s="42">
        <f>'Table 23'!O46/'Table 21'!O62</f>
        <v>198156</v>
      </c>
      <c r="J46" s="42">
        <f t="shared" si="8"/>
        <v>198156</v>
      </c>
    </row>
    <row r="47" spans="1:10" s="199" customFormat="1" ht="18" customHeight="1" x14ac:dyDescent="0.3">
      <c r="A47" s="344" t="s">
        <v>181</v>
      </c>
      <c r="B47" s="367" t="s">
        <v>182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2">
        <f>'Table 23'!O47/'Table 21'!O66</f>
        <v>181044.5</v>
      </c>
      <c r="J47" s="42">
        <f t="shared" si="8"/>
        <v>181044.5</v>
      </c>
    </row>
    <row r="48" spans="1:10" s="199" customFormat="1" ht="18" customHeight="1" thickBot="1" x14ac:dyDescent="0.35">
      <c r="A48" s="374" t="s">
        <v>188</v>
      </c>
      <c r="B48" s="375" t="s">
        <v>183</v>
      </c>
      <c r="C48" s="43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3">
        <v>0</v>
      </c>
      <c r="J48" s="43">
        <f t="shared" si="8"/>
        <v>0</v>
      </c>
    </row>
    <row r="49" spans="1:10" s="199" customFormat="1" ht="18" customHeight="1" thickTop="1" thickBot="1" x14ac:dyDescent="0.35">
      <c r="A49" s="424"/>
      <c r="B49" s="217"/>
      <c r="C49" s="44"/>
      <c r="D49" s="14"/>
      <c r="E49" s="14"/>
      <c r="F49" s="14"/>
      <c r="G49" s="14"/>
      <c r="H49" s="14"/>
      <c r="I49" s="14"/>
      <c r="J49" s="14"/>
    </row>
    <row r="50" spans="1:10" s="199" customFormat="1" ht="18" customHeight="1" thickTop="1" thickBot="1" x14ac:dyDescent="0.35">
      <c r="A50" s="197" t="s">
        <v>29</v>
      </c>
      <c r="B50" s="198" t="s">
        <v>35</v>
      </c>
      <c r="C50" s="47">
        <f>C13</f>
        <v>0</v>
      </c>
      <c r="D50" s="47">
        <f t="shared" ref="D50:E50" si="9">D13</f>
        <v>0</v>
      </c>
      <c r="E50" s="39">
        <f t="shared" si="9"/>
        <v>0</v>
      </c>
      <c r="F50" s="38">
        <f t="shared" ref="F50" si="10">F13</f>
        <v>0</v>
      </c>
      <c r="G50" s="39">
        <f t="shared" ref="G50" si="11">G13</f>
        <v>0</v>
      </c>
      <c r="H50" s="38">
        <f t="shared" ref="H50" si="12">H13</f>
        <v>0</v>
      </c>
      <c r="I50" s="39">
        <v>0</v>
      </c>
      <c r="J50" s="65">
        <f>J13</f>
        <v>0</v>
      </c>
    </row>
    <row r="51" spans="1:10" ht="18" customHeight="1" thickTop="1" x14ac:dyDescent="0.3"/>
  </sheetData>
  <mergeCells count="2">
    <mergeCell ref="A5:A7"/>
    <mergeCell ref="B5:B7"/>
  </mergeCells>
  <pageMargins left="0.70866141732283472" right="0.70866141732283472" top="0.74803149606299213" bottom="0.74803149606299213" header="0.31496062992125984" footer="0.31496062992125984"/>
  <pageSetup paperSize="8" scale="95" orientation="landscape" horizontalDpi="300" verticalDpi="300" r:id="rId1"/>
  <headerFooter>
    <oddHeader>&amp;R&amp;G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R42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18" sqref="G18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131</v>
      </c>
      <c r="B3" s="2" t="s">
        <v>84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8" customFormat="1" ht="18" customHeight="1" thickTop="1" x14ac:dyDescent="0.3">
      <c r="A5" s="388" t="s">
        <v>106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28" customFormat="1" ht="18" customHeight="1" thickBot="1" x14ac:dyDescent="0.35">
      <c r="A7" s="389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82" customFormat="1" ht="18" customHeight="1" thickTop="1" x14ac:dyDescent="0.2">
      <c r="A8" s="391" t="s">
        <v>49</v>
      </c>
      <c r="B8" s="190" t="s">
        <v>50</v>
      </c>
      <c r="C8" s="171">
        <v>40</v>
      </c>
      <c r="D8" s="68">
        <f>100/C10*C8</f>
        <v>44.444444444444443</v>
      </c>
      <c r="E8" s="175">
        <v>46</v>
      </c>
      <c r="F8" s="117">
        <f>100/E10*E8</f>
        <v>54.117647058823529</v>
      </c>
      <c r="G8" s="171">
        <v>63</v>
      </c>
      <c r="H8" s="68">
        <f>100/G10*G8</f>
        <v>54.310344827586206</v>
      </c>
      <c r="I8" s="175">
        <v>44</v>
      </c>
      <c r="J8" s="117">
        <f>100/I10*I8</f>
        <v>49.438202247191015</v>
      </c>
      <c r="K8" s="171">
        <f>SUM(K12,K16,K20,K24,K28)</f>
        <v>58</v>
      </c>
      <c r="L8" s="117">
        <f>100/K10*K8</f>
        <v>49.572649572649567</v>
      </c>
      <c r="M8" s="175">
        <f>SUM(M12,M16,M20,M24,M28)</f>
        <v>69</v>
      </c>
      <c r="N8" s="117">
        <f>100/M10*M8</f>
        <v>65.094339622641513</v>
      </c>
      <c r="O8" s="171">
        <f>SUM(O12,O16,O20,O24,O28)</f>
        <v>66</v>
      </c>
      <c r="P8" s="68">
        <f>100/O10*O8</f>
        <v>62.857142857142854</v>
      </c>
      <c r="Q8" s="71">
        <f t="shared" ref="Q8:Q10" si="0">SUM(C8,E8,G8,I8,K8,M8,O8)</f>
        <v>386</v>
      </c>
      <c r="R8" s="117">
        <f>100/Q10*Q8</f>
        <v>54.51977401129944</v>
      </c>
    </row>
    <row r="9" spans="1:18" s="182" customFormat="1" ht="18" customHeight="1" x14ac:dyDescent="0.2">
      <c r="A9" s="392"/>
      <c r="B9" s="191" t="s">
        <v>169</v>
      </c>
      <c r="C9" s="172">
        <f>SUM(C10-C8)</f>
        <v>50</v>
      </c>
      <c r="D9" s="74">
        <f>100/C10*C9</f>
        <v>55.555555555555557</v>
      </c>
      <c r="E9" s="173">
        <f>SUM(E10-E8)</f>
        <v>39</v>
      </c>
      <c r="F9" s="118">
        <f>100/E10*E9</f>
        <v>45.882352941176471</v>
      </c>
      <c r="G9" s="172">
        <f>SUM(G10-G8)</f>
        <v>53</v>
      </c>
      <c r="H9" s="74">
        <f>100/G10*G9</f>
        <v>45.689655172413794</v>
      </c>
      <c r="I9" s="173">
        <f>SUM(I10-I8)</f>
        <v>45</v>
      </c>
      <c r="J9" s="118">
        <f>100/I10*I9</f>
        <v>50.561797752808992</v>
      </c>
      <c r="K9" s="172">
        <f>SUM(K10-K8)</f>
        <v>59</v>
      </c>
      <c r="L9" s="118">
        <f>100/K10*K9</f>
        <v>50.427350427350426</v>
      </c>
      <c r="M9" s="172">
        <f>SUM(M10-M8)</f>
        <v>37</v>
      </c>
      <c r="N9" s="118">
        <f>100/M10*M9</f>
        <v>34.905660377358494</v>
      </c>
      <c r="O9" s="172">
        <f>SUM(O10-O8)</f>
        <v>39</v>
      </c>
      <c r="P9" s="74">
        <f>100/O10*O9</f>
        <v>37.142857142857139</v>
      </c>
      <c r="Q9" s="77">
        <f t="shared" si="0"/>
        <v>322</v>
      </c>
      <c r="R9" s="118">
        <f>100/Q10*Q9</f>
        <v>45.480225988700568</v>
      </c>
    </row>
    <row r="10" spans="1:18" s="182" customFormat="1" ht="18" customHeight="1" thickBot="1" x14ac:dyDescent="0.25">
      <c r="A10" s="393"/>
      <c r="B10" s="193" t="s">
        <v>1</v>
      </c>
      <c r="C10" s="82">
        <v>90</v>
      </c>
      <c r="D10" s="83">
        <f>100/C10*C10</f>
        <v>100</v>
      </c>
      <c r="E10" s="82">
        <v>85</v>
      </c>
      <c r="F10" s="83">
        <f>100/E10*E10</f>
        <v>100</v>
      </c>
      <c r="G10" s="82">
        <v>116</v>
      </c>
      <c r="H10" s="83">
        <f>100/G10*G10</f>
        <v>100</v>
      </c>
      <c r="I10" s="82">
        <v>89</v>
      </c>
      <c r="J10" s="243">
        <f>100/I10*I10</f>
        <v>100</v>
      </c>
      <c r="K10" s="82">
        <f>SUM(K14,K18,K22,K26,K30)</f>
        <v>117</v>
      </c>
      <c r="L10" s="243">
        <f>100/K10*K10</f>
        <v>100</v>
      </c>
      <c r="M10" s="82">
        <f>SUM(M14,M18,M22,M26,M30,)</f>
        <v>106</v>
      </c>
      <c r="N10" s="243">
        <f>100/M10*M10</f>
        <v>100</v>
      </c>
      <c r="O10" s="82">
        <f>SUM(O14,O18,O22,O26,O30,)</f>
        <v>105</v>
      </c>
      <c r="P10" s="243">
        <f>100/O10*O10</f>
        <v>100</v>
      </c>
      <c r="Q10" s="82">
        <f t="shared" si="0"/>
        <v>708</v>
      </c>
      <c r="R10" s="245">
        <f>100/Q10*Q10</f>
        <v>100</v>
      </c>
    </row>
    <row r="11" spans="1:18" s="182" customFormat="1" ht="18" customHeight="1" thickTop="1" thickBot="1" x14ac:dyDescent="0.35">
      <c r="A11" s="184"/>
      <c r="B11" s="185"/>
      <c r="C11" s="87"/>
      <c r="D11" s="89"/>
      <c r="E11" s="87"/>
      <c r="F11" s="89"/>
      <c r="G11" s="87"/>
      <c r="H11" s="89"/>
      <c r="I11" s="87"/>
      <c r="J11" s="89"/>
      <c r="K11" s="87"/>
      <c r="L11" s="89"/>
      <c r="M11" s="87"/>
      <c r="N11" s="89"/>
      <c r="O11" s="87"/>
      <c r="P11" s="89"/>
      <c r="Q11" s="87"/>
      <c r="R11" s="89"/>
    </row>
    <row r="12" spans="1:18" s="186" customFormat="1" ht="18" customHeight="1" thickTop="1" x14ac:dyDescent="0.2">
      <c r="A12" s="396" t="s">
        <v>54</v>
      </c>
      <c r="B12" s="337" t="s">
        <v>50</v>
      </c>
      <c r="C12" s="174">
        <v>8</v>
      </c>
      <c r="D12" s="97">
        <f>100/C14*C12</f>
        <v>80</v>
      </c>
      <c r="E12" s="194">
        <v>15</v>
      </c>
      <c r="F12" s="268">
        <f>100/E14*E12</f>
        <v>83.333333333333329</v>
      </c>
      <c r="G12" s="174">
        <v>13</v>
      </c>
      <c r="H12" s="97">
        <f>100/G14*G12</f>
        <v>76.470588235294116</v>
      </c>
      <c r="I12" s="194">
        <v>12</v>
      </c>
      <c r="J12" s="268">
        <f>100/I14*I12</f>
        <v>100</v>
      </c>
      <c r="K12" s="174">
        <v>10</v>
      </c>
      <c r="L12" s="268">
        <f>100/K14*K12</f>
        <v>90.909090909090921</v>
      </c>
      <c r="M12" s="194">
        <f>SUM('Table 26'!M12,'Table 26'!M16,'Table 27'!M12)</f>
        <v>22</v>
      </c>
      <c r="N12" s="268">
        <f>100/M14*M12</f>
        <v>100.00000000000001</v>
      </c>
      <c r="O12" s="174">
        <f>SUM('Table 26'!O12,'Table 26'!O16,'Table 27'!O12,'Table 27'!O45)</f>
        <v>11</v>
      </c>
      <c r="P12" s="97">
        <f>100/O14*O12</f>
        <v>100.00000000000001</v>
      </c>
      <c r="Q12" s="277">
        <f t="shared" ref="Q12:Q13" si="1">SUM(C12,E12,G12,I12,K12,M12,O12)</f>
        <v>91</v>
      </c>
      <c r="R12" s="268">
        <f>100/Q14*Q12</f>
        <v>90.099009900990097</v>
      </c>
    </row>
    <row r="13" spans="1:18" s="186" customFormat="1" ht="18" customHeight="1" x14ac:dyDescent="0.2">
      <c r="A13" s="397"/>
      <c r="B13" s="338" t="s">
        <v>169</v>
      </c>
      <c r="C13" s="176">
        <f>SUM(C14-C12)</f>
        <v>2</v>
      </c>
      <c r="D13" s="91">
        <f>100/C14*C13</f>
        <v>20</v>
      </c>
      <c r="E13" s="195">
        <f>SUM(E14-E12)</f>
        <v>3</v>
      </c>
      <c r="F13" s="121">
        <f>100/E14*E13</f>
        <v>16.666666666666664</v>
      </c>
      <c r="G13" s="176">
        <f>SUM(G14-G12)</f>
        <v>4</v>
      </c>
      <c r="H13" s="91">
        <f>100/G14*G13</f>
        <v>23.529411764705884</v>
      </c>
      <c r="I13" s="195">
        <f>SUM(I14-I12)</f>
        <v>0</v>
      </c>
      <c r="J13" s="121">
        <f>100/I14*I13</f>
        <v>0</v>
      </c>
      <c r="K13" s="176">
        <f>SUM(K14-K12)</f>
        <v>1</v>
      </c>
      <c r="L13" s="121">
        <f>100/K14*K13</f>
        <v>9.0909090909090917</v>
      </c>
      <c r="M13" s="176">
        <f>SUM(M14-M12)</f>
        <v>0</v>
      </c>
      <c r="N13" s="121">
        <f>100/M14*M13</f>
        <v>0</v>
      </c>
      <c r="O13" s="176">
        <f>SUM(O14-O12)</f>
        <v>0</v>
      </c>
      <c r="P13" s="91">
        <f>100/O14*O13</f>
        <v>0</v>
      </c>
      <c r="Q13" s="92">
        <f t="shared" si="1"/>
        <v>10</v>
      </c>
      <c r="R13" s="121">
        <f>100/Q14*Q13</f>
        <v>9.9009900990099009</v>
      </c>
    </row>
    <row r="14" spans="1:18" s="186" customFormat="1" ht="18" customHeight="1" thickBot="1" x14ac:dyDescent="0.25">
      <c r="A14" s="412"/>
      <c r="B14" s="339" t="s">
        <v>1</v>
      </c>
      <c r="C14" s="93">
        <v>10</v>
      </c>
      <c r="D14" s="94">
        <f>100/C14*C14</f>
        <v>100</v>
      </c>
      <c r="E14" s="93">
        <v>18</v>
      </c>
      <c r="F14" s="94">
        <f>100/E14*E14</f>
        <v>100</v>
      </c>
      <c r="G14" s="93">
        <v>17</v>
      </c>
      <c r="H14" s="94">
        <f>100/G14*G14</f>
        <v>100</v>
      </c>
      <c r="I14" s="93">
        <v>12</v>
      </c>
      <c r="J14" s="267">
        <f>100/I14*I14</f>
        <v>100</v>
      </c>
      <c r="K14" s="93">
        <v>11</v>
      </c>
      <c r="L14" s="267">
        <f>100/K14*K14</f>
        <v>100.00000000000001</v>
      </c>
      <c r="M14" s="93">
        <v>22</v>
      </c>
      <c r="N14" s="267">
        <f>100/M14*M14</f>
        <v>100.00000000000001</v>
      </c>
      <c r="O14" s="93">
        <f>SUM('Table 26'!O14+'Table 26'!O18+'Table 27'!O14,'Table 27'!O47)</f>
        <v>11</v>
      </c>
      <c r="P14" s="267">
        <f>100/O14*O14</f>
        <v>100.00000000000001</v>
      </c>
      <c r="Q14" s="93">
        <f t="shared" ref="Q14" si="2">SUM(C14,E14,G14,I14,K14,M14,O14)</f>
        <v>101</v>
      </c>
      <c r="R14" s="340">
        <f>100/Q14*Q14</f>
        <v>100</v>
      </c>
    </row>
    <row r="15" spans="1:18" s="186" customFormat="1" ht="18" customHeight="1" thickTop="1" thickBot="1" x14ac:dyDescent="0.25">
      <c r="A15" s="416"/>
      <c r="B15" s="166"/>
      <c r="C15" s="188"/>
      <c r="D15" s="240"/>
      <c r="E15" s="188"/>
      <c r="F15" s="188"/>
      <c r="G15" s="188"/>
      <c r="H15" s="240"/>
      <c r="I15" s="188"/>
      <c r="J15" s="240"/>
      <c r="K15" s="188"/>
      <c r="L15" s="240"/>
      <c r="M15" s="188"/>
      <c r="N15" s="240"/>
      <c r="O15" s="188"/>
      <c r="P15" s="240"/>
      <c r="Q15" s="188"/>
      <c r="R15" s="240"/>
    </row>
    <row r="16" spans="1:18" s="186" customFormat="1" ht="18" customHeight="1" thickTop="1" x14ac:dyDescent="0.2">
      <c r="A16" s="396" t="s">
        <v>55</v>
      </c>
      <c r="B16" s="337" t="s">
        <v>50</v>
      </c>
      <c r="C16" s="174">
        <v>10</v>
      </c>
      <c r="D16" s="97">
        <f>100/C18*C16</f>
        <v>43.478260869565219</v>
      </c>
      <c r="E16" s="194">
        <v>8</v>
      </c>
      <c r="F16" s="268">
        <f>100/E18*E16</f>
        <v>57.142857142857146</v>
      </c>
      <c r="G16" s="174">
        <v>7</v>
      </c>
      <c r="H16" s="97">
        <f>100/G18*G16</f>
        <v>41.176470588235297</v>
      </c>
      <c r="I16" s="194">
        <v>8</v>
      </c>
      <c r="J16" s="268">
        <f>100/I18*I16</f>
        <v>72.727272727272734</v>
      </c>
      <c r="K16" s="174">
        <v>6</v>
      </c>
      <c r="L16" s="268">
        <f>100/K18*K16</f>
        <v>75</v>
      </c>
      <c r="M16" s="194">
        <f>SUM('Table 26'!M20,'Table 26'!M24,'Table 27'!M16)</f>
        <v>8</v>
      </c>
      <c r="N16" s="268">
        <f>100/M18*M16</f>
        <v>72.727272727272734</v>
      </c>
      <c r="O16" s="174">
        <f>SUM('Table 26'!O20,'Table 26'!O24,'Table 27'!O16,'Table 27'!O53,)</f>
        <v>9</v>
      </c>
      <c r="P16" s="97">
        <f>100/O18*O16</f>
        <v>90</v>
      </c>
      <c r="Q16" s="277">
        <f t="shared" ref="Q16:Q17" si="3">SUM(C16,E16,G16,I16,K16,M16,O16)</f>
        <v>56</v>
      </c>
      <c r="R16" s="268">
        <f>100/Q18*Q16</f>
        <v>59.574468085106382</v>
      </c>
    </row>
    <row r="17" spans="1:18" s="186" customFormat="1" ht="18" customHeight="1" x14ac:dyDescent="0.2">
      <c r="A17" s="397"/>
      <c r="B17" s="338" t="s">
        <v>169</v>
      </c>
      <c r="C17" s="176">
        <f>SUM(C18-C16)</f>
        <v>13</v>
      </c>
      <c r="D17" s="91">
        <f>100/C18*C17</f>
        <v>56.521739130434781</v>
      </c>
      <c r="E17" s="195">
        <f>SUM(E18-E16)</f>
        <v>6</v>
      </c>
      <c r="F17" s="121">
        <f>100/E18*E17</f>
        <v>42.857142857142861</v>
      </c>
      <c r="G17" s="176">
        <f>SUM(G18-G16)</f>
        <v>10</v>
      </c>
      <c r="H17" s="91">
        <f>100/G18*G17</f>
        <v>58.82352941176471</v>
      </c>
      <c r="I17" s="195">
        <f>SUM(I18-I16)</f>
        <v>3</v>
      </c>
      <c r="J17" s="121">
        <f>100/I18*I17</f>
        <v>27.272727272727273</v>
      </c>
      <c r="K17" s="176">
        <f>SUM(K18-K16)</f>
        <v>2</v>
      </c>
      <c r="L17" s="121">
        <f>100/K18*K17</f>
        <v>25</v>
      </c>
      <c r="M17" s="176">
        <f>SUM(M18-M16)</f>
        <v>3</v>
      </c>
      <c r="N17" s="121">
        <f>100/M18*M17</f>
        <v>27.272727272727273</v>
      </c>
      <c r="O17" s="176">
        <f>SUM(O18-O16)</f>
        <v>1</v>
      </c>
      <c r="P17" s="91">
        <f>100/O18*O17</f>
        <v>10</v>
      </c>
      <c r="Q17" s="92">
        <f t="shared" si="3"/>
        <v>38</v>
      </c>
      <c r="R17" s="121">
        <f>100/Q18*Q17</f>
        <v>40.425531914893618</v>
      </c>
    </row>
    <row r="18" spans="1:18" s="186" customFormat="1" ht="18" customHeight="1" thickBot="1" x14ac:dyDescent="0.25">
      <c r="A18" s="412"/>
      <c r="B18" s="339" t="s">
        <v>1</v>
      </c>
      <c r="C18" s="93">
        <v>23</v>
      </c>
      <c r="D18" s="94">
        <f>100/C18*C18</f>
        <v>100</v>
      </c>
      <c r="E18" s="93">
        <v>14</v>
      </c>
      <c r="F18" s="94">
        <f>100/E18*E18</f>
        <v>100</v>
      </c>
      <c r="G18" s="93">
        <v>17</v>
      </c>
      <c r="H18" s="94">
        <f>100/G18*G18</f>
        <v>100</v>
      </c>
      <c r="I18" s="93">
        <v>11</v>
      </c>
      <c r="J18" s="267">
        <f>100/I18*I18</f>
        <v>100.00000000000001</v>
      </c>
      <c r="K18" s="93">
        <v>8</v>
      </c>
      <c r="L18" s="267">
        <f>100/K18*K18</f>
        <v>100</v>
      </c>
      <c r="M18" s="93">
        <v>11</v>
      </c>
      <c r="N18" s="267">
        <f>100/M18*M18</f>
        <v>100.00000000000001</v>
      </c>
      <c r="O18" s="93">
        <f>SUM('Table 26'!O22+'Table 26'!O26+'Table 27'!O18,'Table 27'!O55)</f>
        <v>10</v>
      </c>
      <c r="P18" s="267">
        <f>100/O18*O18</f>
        <v>100</v>
      </c>
      <c r="Q18" s="93">
        <f t="shared" ref="Q18" si="4">SUM(C18,E18,G18,I18,K18,M18,O18)</f>
        <v>94</v>
      </c>
      <c r="R18" s="340">
        <f>100/Q18*Q18</f>
        <v>100</v>
      </c>
    </row>
    <row r="19" spans="1:18" s="186" customFormat="1" ht="18" customHeight="1" thickTop="1" thickBot="1" x14ac:dyDescent="0.25">
      <c r="A19" s="416"/>
      <c r="B19" s="166"/>
      <c r="C19" s="188"/>
      <c r="D19" s="240"/>
      <c r="E19" s="188"/>
      <c r="F19" s="188"/>
      <c r="G19" s="188"/>
      <c r="H19" s="240"/>
      <c r="I19" s="188"/>
      <c r="J19" s="240"/>
      <c r="K19" s="188"/>
      <c r="L19" s="240"/>
      <c r="M19" s="188"/>
      <c r="N19" s="240"/>
      <c r="O19" s="188"/>
      <c r="P19" s="240"/>
      <c r="Q19" s="188"/>
      <c r="R19" s="240"/>
    </row>
    <row r="20" spans="1:18" s="186" customFormat="1" ht="18" customHeight="1" thickTop="1" x14ac:dyDescent="0.2">
      <c r="A20" s="396" t="s">
        <v>56</v>
      </c>
      <c r="B20" s="337" t="s">
        <v>50</v>
      </c>
      <c r="C20" s="174">
        <v>6</v>
      </c>
      <c r="D20" s="97">
        <f>100/C22*C20</f>
        <v>28.571428571428569</v>
      </c>
      <c r="E20" s="194">
        <v>5</v>
      </c>
      <c r="F20" s="268">
        <f>100/E22*E20</f>
        <v>31.25</v>
      </c>
      <c r="G20" s="174">
        <v>22</v>
      </c>
      <c r="H20" s="97">
        <f>100/G22*G20</f>
        <v>81.481481481481481</v>
      </c>
      <c r="I20" s="194">
        <v>15</v>
      </c>
      <c r="J20" s="268">
        <f>100/I22*I20</f>
        <v>68.181818181818187</v>
      </c>
      <c r="K20" s="174">
        <v>35</v>
      </c>
      <c r="L20" s="268">
        <f>100/K22*K20</f>
        <v>63.636363636363633</v>
      </c>
      <c r="M20" s="194">
        <f>SUM('Table 26'!M28,'Table 27'!M20,'Table 27'!M24,'Table 27'!M28,)</f>
        <v>32</v>
      </c>
      <c r="N20" s="268">
        <f>100/M22*M20</f>
        <v>65.306122448979593</v>
      </c>
      <c r="O20" s="174">
        <f>SUM('Table 26'!O28,'Table 27'!O20,'Table 27'!O24,'Table 27'!O28,'Table 27'!O62,'Table 27'!O49)</f>
        <v>37</v>
      </c>
      <c r="P20" s="97">
        <f>100/O22*O20</f>
        <v>64.912280701754383</v>
      </c>
      <c r="Q20" s="277">
        <f t="shared" ref="Q20:Q21" si="5">SUM(C20,E20,G20,I20,K20,M20,O20)</f>
        <v>152</v>
      </c>
      <c r="R20" s="268">
        <f>100/Q22*Q20</f>
        <v>61.53846153846154</v>
      </c>
    </row>
    <row r="21" spans="1:18" s="186" customFormat="1" ht="18" customHeight="1" x14ac:dyDescent="0.2">
      <c r="A21" s="397"/>
      <c r="B21" s="338" t="s">
        <v>169</v>
      </c>
      <c r="C21" s="176">
        <f>SUM(C22-C20)</f>
        <v>15</v>
      </c>
      <c r="D21" s="91">
        <f>100/C22*C21</f>
        <v>71.428571428571431</v>
      </c>
      <c r="E21" s="195">
        <f>SUM(E22-E20)</f>
        <v>11</v>
      </c>
      <c r="F21" s="121">
        <f>100/E22*E21</f>
        <v>68.75</v>
      </c>
      <c r="G21" s="176">
        <f>SUM(G22-G20)</f>
        <v>5</v>
      </c>
      <c r="H21" s="91">
        <f>100/G22*G21</f>
        <v>18.518518518518519</v>
      </c>
      <c r="I21" s="195">
        <f>SUM(I22-I20)</f>
        <v>7</v>
      </c>
      <c r="J21" s="121">
        <f>100/I22*I21</f>
        <v>31.81818181818182</v>
      </c>
      <c r="K21" s="176">
        <f>SUM(K22-K20)</f>
        <v>20</v>
      </c>
      <c r="L21" s="121">
        <f>100/K22*K21</f>
        <v>36.36363636363636</v>
      </c>
      <c r="M21" s="176">
        <f>SUM(M22-M20)</f>
        <v>17</v>
      </c>
      <c r="N21" s="121">
        <f>100/M22*M21</f>
        <v>34.693877551020407</v>
      </c>
      <c r="O21" s="176">
        <f>SUM(O22-O20)</f>
        <v>20</v>
      </c>
      <c r="P21" s="91">
        <f>100/O22*O21</f>
        <v>35.087719298245609</v>
      </c>
      <c r="Q21" s="92">
        <f t="shared" si="5"/>
        <v>95</v>
      </c>
      <c r="R21" s="121">
        <f>100/Q22*Q21</f>
        <v>38.46153846153846</v>
      </c>
    </row>
    <row r="22" spans="1:18" s="186" customFormat="1" ht="18" customHeight="1" thickBot="1" x14ac:dyDescent="0.25">
      <c r="A22" s="412"/>
      <c r="B22" s="339" t="s">
        <v>1</v>
      </c>
      <c r="C22" s="93">
        <v>21</v>
      </c>
      <c r="D22" s="94">
        <f>100/C22*C22</f>
        <v>100</v>
      </c>
      <c r="E22" s="93">
        <v>16</v>
      </c>
      <c r="F22" s="94">
        <f>100/E22*E22</f>
        <v>100</v>
      </c>
      <c r="G22" s="93">
        <v>27</v>
      </c>
      <c r="H22" s="94">
        <f>100/G22*G22</f>
        <v>100</v>
      </c>
      <c r="I22" s="93">
        <v>22</v>
      </c>
      <c r="J22" s="267">
        <f>100/I22*I22</f>
        <v>100.00000000000001</v>
      </c>
      <c r="K22" s="93">
        <v>55</v>
      </c>
      <c r="L22" s="267">
        <f>100/K22*K22</f>
        <v>100</v>
      </c>
      <c r="M22" s="93">
        <v>49</v>
      </c>
      <c r="N22" s="267">
        <f>100/M22*M22</f>
        <v>100</v>
      </c>
      <c r="O22" s="93">
        <f>SUM('Table 26'!O30+'Table 27'!O22+'Table 27'!O26+'Table 27'!O30,'Table 27'!O51,'Table 27'!O64)</f>
        <v>57</v>
      </c>
      <c r="P22" s="267">
        <f>100/O22*O22</f>
        <v>100</v>
      </c>
      <c r="Q22" s="93">
        <f t="shared" ref="Q22" si="6">SUM(C22,E22,G22,I22,K22,M22,O22)</f>
        <v>247</v>
      </c>
      <c r="R22" s="340">
        <f>100/Q22*Q22</f>
        <v>100</v>
      </c>
    </row>
    <row r="23" spans="1:18" s="186" customFormat="1" ht="18" customHeight="1" thickTop="1" thickBot="1" x14ac:dyDescent="0.25">
      <c r="A23" s="416"/>
      <c r="B23" s="166"/>
      <c r="C23" s="188"/>
      <c r="D23" s="240"/>
      <c r="E23" s="188"/>
      <c r="F23" s="240"/>
      <c r="G23" s="188"/>
      <c r="H23" s="240"/>
      <c r="I23" s="188"/>
      <c r="J23" s="240"/>
      <c r="K23" s="188"/>
      <c r="L23" s="240"/>
      <c r="M23" s="188"/>
      <c r="N23" s="240"/>
      <c r="O23" s="188"/>
      <c r="P23" s="240"/>
      <c r="Q23" s="188"/>
      <c r="R23" s="240"/>
    </row>
    <row r="24" spans="1:18" s="186" customFormat="1" ht="18" customHeight="1" thickTop="1" x14ac:dyDescent="0.2">
      <c r="A24" s="396" t="s">
        <v>57</v>
      </c>
      <c r="B24" s="337" t="s">
        <v>50</v>
      </c>
      <c r="C24" s="174">
        <v>1</v>
      </c>
      <c r="D24" s="97">
        <f>100/C26*C24</f>
        <v>9.0909090909090917</v>
      </c>
      <c r="E24" s="194">
        <v>3</v>
      </c>
      <c r="F24" s="268">
        <f>100/E26*E24</f>
        <v>60</v>
      </c>
      <c r="G24" s="174">
        <v>4</v>
      </c>
      <c r="H24" s="97">
        <f>100/G26*G24</f>
        <v>80</v>
      </c>
      <c r="I24" s="194">
        <v>0</v>
      </c>
      <c r="J24" s="268">
        <f>100/I26*I24</f>
        <v>0</v>
      </c>
      <c r="K24" s="174">
        <v>0</v>
      </c>
      <c r="L24" s="268">
        <f>100/K26*K24</f>
        <v>0</v>
      </c>
      <c r="M24" s="194">
        <f>SUM('Table 26'!M32,'Table 27'!M32)</f>
        <v>4</v>
      </c>
      <c r="N24" s="268">
        <f>100/M26*M24</f>
        <v>100</v>
      </c>
      <c r="O24" s="174">
        <f>SUM('Table 26'!O32,'Table 27'!O32,'Table 27'!O66)</f>
        <v>2</v>
      </c>
      <c r="P24" s="97">
        <f>100/O26*O24</f>
        <v>100</v>
      </c>
      <c r="Q24" s="277">
        <f t="shared" ref="Q24:Q25" si="7">SUM(C24,E24,G24,I24,K24,M24,O24)</f>
        <v>14</v>
      </c>
      <c r="R24" s="268">
        <f>100/Q26*Q24</f>
        <v>48.275862068965516</v>
      </c>
    </row>
    <row r="25" spans="1:18" s="186" customFormat="1" ht="18" customHeight="1" x14ac:dyDescent="0.2">
      <c r="A25" s="397"/>
      <c r="B25" s="338" t="s">
        <v>169</v>
      </c>
      <c r="C25" s="176">
        <f>SUM(C26-C24)</f>
        <v>10</v>
      </c>
      <c r="D25" s="91">
        <f>100/C26*C25</f>
        <v>90.909090909090921</v>
      </c>
      <c r="E25" s="195">
        <f>SUM(E26-E24)</f>
        <v>2</v>
      </c>
      <c r="F25" s="121">
        <f>100/E26*E25</f>
        <v>40</v>
      </c>
      <c r="G25" s="176">
        <f>SUM(G26-G24)</f>
        <v>1</v>
      </c>
      <c r="H25" s="91">
        <f>100/G26*G25</f>
        <v>20</v>
      </c>
      <c r="I25" s="195">
        <f>SUM(I26-I24)</f>
        <v>1</v>
      </c>
      <c r="J25" s="121">
        <f>100/I26*I25</f>
        <v>100</v>
      </c>
      <c r="K25" s="176">
        <f>SUM(K26-K24)</f>
        <v>1</v>
      </c>
      <c r="L25" s="121">
        <f>100/K26*K25</f>
        <v>100</v>
      </c>
      <c r="M25" s="176">
        <f>SUM(M26-M24)</f>
        <v>0</v>
      </c>
      <c r="N25" s="121">
        <f>100/M26*M25</f>
        <v>0</v>
      </c>
      <c r="O25" s="176">
        <f>SUM(O26-O24)</f>
        <v>0</v>
      </c>
      <c r="P25" s="91">
        <f>100/O26*O25</f>
        <v>0</v>
      </c>
      <c r="Q25" s="92">
        <f t="shared" si="7"/>
        <v>15</v>
      </c>
      <c r="R25" s="121">
        <f>100/Q26*Q25</f>
        <v>51.724137931034477</v>
      </c>
    </row>
    <row r="26" spans="1:18" s="186" customFormat="1" ht="18" customHeight="1" thickBot="1" x14ac:dyDescent="0.25">
      <c r="A26" s="412"/>
      <c r="B26" s="339" t="s">
        <v>1</v>
      </c>
      <c r="C26" s="93">
        <v>11</v>
      </c>
      <c r="D26" s="94">
        <f>100/C26*C26</f>
        <v>100.00000000000001</v>
      </c>
      <c r="E26" s="93">
        <v>5</v>
      </c>
      <c r="F26" s="94">
        <f>100/E26*E26</f>
        <v>100</v>
      </c>
      <c r="G26" s="93">
        <v>5</v>
      </c>
      <c r="H26" s="94">
        <f>100/G26*G26</f>
        <v>100</v>
      </c>
      <c r="I26" s="93">
        <v>1</v>
      </c>
      <c r="J26" s="267">
        <f>100/I26*I26</f>
        <v>100</v>
      </c>
      <c r="K26" s="93">
        <v>1</v>
      </c>
      <c r="L26" s="267">
        <f>100/K26*K26</f>
        <v>100</v>
      </c>
      <c r="M26" s="93">
        <v>4</v>
      </c>
      <c r="N26" s="267">
        <f>100/M26*M26</f>
        <v>100</v>
      </c>
      <c r="O26" s="93">
        <f>SUM('Table 26'!O34+'Table 27'!O34,'Table 27'!O68)</f>
        <v>2</v>
      </c>
      <c r="P26" s="267">
        <f>100/O26*O26</f>
        <v>100</v>
      </c>
      <c r="Q26" s="93">
        <f t="shared" ref="Q26" si="8">SUM(C26,E26,G26,I26,K26,M26,O26)</f>
        <v>29</v>
      </c>
      <c r="R26" s="340">
        <f>100/Q26*Q26</f>
        <v>100</v>
      </c>
    </row>
    <row r="27" spans="1:18" s="186" customFormat="1" ht="18" customHeight="1" thickTop="1" thickBot="1" x14ac:dyDescent="0.25">
      <c r="A27" s="416"/>
      <c r="B27" s="166"/>
      <c r="C27" s="188"/>
      <c r="D27" s="240"/>
      <c r="E27" s="188"/>
      <c r="F27" s="188"/>
      <c r="G27" s="188"/>
      <c r="H27" s="240"/>
      <c r="I27" s="188"/>
      <c r="J27" s="240"/>
      <c r="K27" s="188"/>
      <c r="L27" s="240"/>
      <c r="M27" s="188"/>
      <c r="N27" s="240"/>
      <c r="O27" s="188"/>
      <c r="P27" s="240"/>
      <c r="Q27" s="188"/>
      <c r="R27" s="240"/>
    </row>
    <row r="28" spans="1:18" s="186" customFormat="1" ht="18" customHeight="1" thickTop="1" x14ac:dyDescent="0.2">
      <c r="A28" s="396" t="s">
        <v>58</v>
      </c>
      <c r="B28" s="337" t="s">
        <v>50</v>
      </c>
      <c r="C28" s="174">
        <v>15</v>
      </c>
      <c r="D28" s="97">
        <f>100/C30*C28</f>
        <v>60</v>
      </c>
      <c r="E28" s="194">
        <v>15</v>
      </c>
      <c r="F28" s="268">
        <f>100/E30*E28</f>
        <v>46.875</v>
      </c>
      <c r="G28" s="174">
        <v>17</v>
      </c>
      <c r="H28" s="97">
        <f>100/G30*G28</f>
        <v>34</v>
      </c>
      <c r="I28" s="194">
        <v>9</v>
      </c>
      <c r="J28" s="268">
        <f>100/I30*I28</f>
        <v>20.930232558139537</v>
      </c>
      <c r="K28" s="174">
        <v>7</v>
      </c>
      <c r="L28" s="268">
        <f>100/K30*K28</f>
        <v>16.666666666666668</v>
      </c>
      <c r="M28" s="194">
        <f>SUM('Table 26'!M36,'Table 26'!M40,'Table 26'!M44,'Table 27'!M36,'Table 28'!M8)</f>
        <v>3</v>
      </c>
      <c r="N28" s="268">
        <f>100/M30*M28</f>
        <v>15</v>
      </c>
      <c r="O28" s="174">
        <f>SUM('Table 26'!O36,'Table 26'!O40,'Table 26'!O44,'Table 27'!O36,'Table 28'!O8,'Table 27'!O70)</f>
        <v>7</v>
      </c>
      <c r="P28" s="97">
        <f>100/O30*O28</f>
        <v>28</v>
      </c>
      <c r="Q28" s="277">
        <f t="shared" ref="Q28:Q29" si="9">SUM(C28,E28,G28,I28,K28,M28,O28)</f>
        <v>73</v>
      </c>
      <c r="R28" s="268">
        <f>100/Q30*Q28</f>
        <v>30.80168776371308</v>
      </c>
    </row>
    <row r="29" spans="1:18" s="186" customFormat="1" ht="18" customHeight="1" x14ac:dyDescent="0.2">
      <c r="A29" s="397"/>
      <c r="B29" s="338" t="s">
        <v>169</v>
      </c>
      <c r="C29" s="176">
        <f>SUM(C30-C28)</f>
        <v>10</v>
      </c>
      <c r="D29" s="91">
        <f>100/C30*C29</f>
        <v>40</v>
      </c>
      <c r="E29" s="195">
        <f>SUM(E30-E28)</f>
        <v>17</v>
      </c>
      <c r="F29" s="121">
        <f>100/E30*E29</f>
        <v>53.125</v>
      </c>
      <c r="G29" s="176">
        <f>SUM(G30-G28)</f>
        <v>33</v>
      </c>
      <c r="H29" s="91">
        <f>100/G30*G29</f>
        <v>66</v>
      </c>
      <c r="I29" s="195">
        <f>SUM(I30-I28)</f>
        <v>34</v>
      </c>
      <c r="J29" s="121">
        <f>100/I30*I29</f>
        <v>79.069767441860463</v>
      </c>
      <c r="K29" s="176">
        <f>SUM(K30-K28)</f>
        <v>35</v>
      </c>
      <c r="L29" s="121">
        <f>100/K30*K29</f>
        <v>83.333333333333329</v>
      </c>
      <c r="M29" s="176">
        <f>SUM(M30-M28)</f>
        <v>17</v>
      </c>
      <c r="N29" s="121">
        <f>100/M30*M29</f>
        <v>85</v>
      </c>
      <c r="O29" s="176">
        <f>SUM(O30-O28)</f>
        <v>18</v>
      </c>
      <c r="P29" s="91">
        <f>100/O30*O29</f>
        <v>72</v>
      </c>
      <c r="Q29" s="92">
        <f t="shared" si="9"/>
        <v>164</v>
      </c>
      <c r="R29" s="121">
        <f>100/Q30*Q29</f>
        <v>69.198312236286924</v>
      </c>
    </row>
    <row r="30" spans="1:18" s="186" customFormat="1" ht="18" customHeight="1" thickBot="1" x14ac:dyDescent="0.25">
      <c r="A30" s="412"/>
      <c r="B30" s="339" t="s">
        <v>1</v>
      </c>
      <c r="C30" s="93">
        <v>25</v>
      </c>
      <c r="D30" s="94">
        <f>100/C30*C30</f>
        <v>100</v>
      </c>
      <c r="E30" s="93">
        <v>32</v>
      </c>
      <c r="F30" s="94">
        <f>100/E30*E30</f>
        <v>100</v>
      </c>
      <c r="G30" s="93">
        <v>50</v>
      </c>
      <c r="H30" s="94">
        <f>100/G30*G30</f>
        <v>100</v>
      </c>
      <c r="I30" s="93">
        <v>43</v>
      </c>
      <c r="J30" s="267">
        <f>100/I30*I30</f>
        <v>100</v>
      </c>
      <c r="K30" s="93">
        <v>42</v>
      </c>
      <c r="L30" s="267">
        <f>100/K30*K30</f>
        <v>100</v>
      </c>
      <c r="M30" s="93">
        <f>SUM('Table 26'!M38,'Table 26'!M42,'Table 26'!M46,'Table 27'!M38,'Table 28'!M10)</f>
        <v>20</v>
      </c>
      <c r="N30" s="267">
        <f>100/M30*M30</f>
        <v>100</v>
      </c>
      <c r="O30" s="93">
        <f>SUM('Table 26'!O38,'Table 26'!O42,'Table 26'!O46,'Table 27'!O38,'Table 28'!O10,'Table 27'!O72)</f>
        <v>25</v>
      </c>
      <c r="P30" s="267">
        <f>100/O30*O30</f>
        <v>100</v>
      </c>
      <c r="Q30" s="93">
        <f t="shared" ref="Q30" si="10">SUM(C30,E30,G30,I30,K30,M30,O30)</f>
        <v>237</v>
      </c>
      <c r="R30" s="340">
        <f>100/Q30*Q30</f>
        <v>100</v>
      </c>
    </row>
    <row r="31" spans="1:18" s="186" customFormat="1" ht="12" thickTop="1" x14ac:dyDescent="0.2">
      <c r="A31" s="417"/>
      <c r="B31" s="166"/>
      <c r="C31" s="166"/>
      <c r="D31" s="241"/>
      <c r="E31" s="166"/>
      <c r="F31" s="166"/>
      <c r="G31" s="166"/>
      <c r="H31" s="241"/>
      <c r="I31" s="166"/>
      <c r="J31" s="241"/>
      <c r="K31" s="166"/>
      <c r="L31" s="241"/>
      <c r="M31" s="166"/>
      <c r="N31" s="241"/>
      <c r="O31" s="166"/>
      <c r="P31" s="241"/>
      <c r="Q31" s="166"/>
      <c r="R31" s="241"/>
    </row>
    <row r="32" spans="1:18" s="159" customFormat="1" ht="11.4" x14ac:dyDescent="0.2">
      <c r="A32" s="162"/>
      <c r="D32" s="162"/>
      <c r="F32" s="162"/>
      <c r="H32" s="162"/>
      <c r="J32" s="162"/>
      <c r="L32" s="162"/>
      <c r="N32" s="162"/>
      <c r="P32" s="162"/>
      <c r="R32" s="162"/>
    </row>
    <row r="33" spans="1:18" s="159" customFormat="1" ht="11.4" x14ac:dyDescent="0.2">
      <c r="A33" s="162"/>
      <c r="R33" s="162"/>
    </row>
    <row r="34" spans="1:18" s="159" customFormat="1" ht="11.4" x14ac:dyDescent="0.2">
      <c r="A34" s="162"/>
      <c r="R34" s="162"/>
    </row>
    <row r="35" spans="1:18" s="159" customFormat="1" ht="11.4" x14ac:dyDescent="0.2">
      <c r="A35" s="162"/>
      <c r="R35" s="162"/>
    </row>
    <row r="36" spans="1:18" s="159" customFormat="1" ht="11.4" x14ac:dyDescent="0.2">
      <c r="A36" s="162"/>
      <c r="R36" s="162"/>
    </row>
    <row r="37" spans="1:18" s="159" customFormat="1" ht="11.4" x14ac:dyDescent="0.2">
      <c r="A37" s="162"/>
      <c r="R37" s="162"/>
    </row>
    <row r="38" spans="1:18" s="159" customFormat="1" ht="11.4" x14ac:dyDescent="0.2">
      <c r="A38" s="162"/>
      <c r="R38" s="162"/>
    </row>
    <row r="39" spans="1:18" s="159" customFormat="1" ht="11.4" x14ac:dyDescent="0.2">
      <c r="A39" s="162"/>
      <c r="C39" s="163"/>
      <c r="D39" s="164"/>
      <c r="E39" s="163"/>
      <c r="F39" s="164"/>
      <c r="H39" s="162"/>
      <c r="J39" s="162"/>
      <c r="L39" s="162"/>
      <c r="N39" s="162"/>
      <c r="P39" s="162"/>
      <c r="R39" s="162"/>
    </row>
    <row r="40" spans="1:18" s="159" customFormat="1" ht="11.4" x14ac:dyDescent="0.2">
      <c r="A40" s="162"/>
      <c r="C40" s="163"/>
      <c r="D40" s="164"/>
      <c r="E40" s="163"/>
      <c r="F40" s="164"/>
      <c r="H40" s="162"/>
      <c r="J40" s="162"/>
      <c r="L40" s="162"/>
      <c r="N40" s="162"/>
      <c r="P40" s="162"/>
      <c r="R40" s="162"/>
    </row>
    <row r="41" spans="1:18" s="159" customFormat="1" ht="11.4" x14ac:dyDescent="0.2">
      <c r="A41" s="162"/>
      <c r="C41" s="163"/>
      <c r="D41" s="164"/>
      <c r="E41" s="163"/>
      <c r="F41" s="164"/>
      <c r="H41" s="162"/>
      <c r="J41" s="162"/>
      <c r="L41" s="162"/>
      <c r="N41" s="162"/>
      <c r="P41" s="162"/>
      <c r="R41" s="162"/>
    </row>
    <row r="42" spans="1:18" s="159" customFormat="1" ht="11.4" x14ac:dyDescent="0.2">
      <c r="A42" s="162"/>
      <c r="C42" s="163"/>
      <c r="D42" s="164"/>
      <c r="E42" s="163"/>
      <c r="F42" s="164"/>
      <c r="H42" s="162"/>
      <c r="J42" s="162"/>
      <c r="L42" s="162"/>
      <c r="N42" s="162"/>
      <c r="P42" s="162"/>
      <c r="R42" s="162"/>
    </row>
  </sheetData>
  <mergeCells count="23">
    <mergeCell ref="A28:A30"/>
    <mergeCell ref="Q6:R6"/>
    <mergeCell ref="A8:A10"/>
    <mergeCell ref="A12:A14"/>
    <mergeCell ref="A16:A18"/>
    <mergeCell ref="A20:A22"/>
    <mergeCell ref="A24:A26"/>
    <mergeCell ref="A5:A7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8" scale="87" orientation="landscape" horizontalDpi="300" verticalDpi="300" r:id="rId1"/>
  <headerFooter differentOddEven="1">
    <oddHeader>&amp;R&amp;G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S58"/>
  <sheetViews>
    <sheetView zoomScale="80" zoomScaleNormal="80" workbookViewId="0">
      <pane xSplit="2" ySplit="7" topLeftCell="C25" activePane="bottomRight" state="frozen"/>
      <selection pane="topRight" activeCell="C1" sqref="C1"/>
      <selection pane="bottomLeft" activeCell="A8" sqref="A8"/>
      <selection pane="bottomRight" activeCell="J48" sqref="J48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130</v>
      </c>
      <c r="B3" s="2" t="s">
        <v>95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28" customFormat="1" ht="18" customHeight="1" thickBot="1" x14ac:dyDescent="0.35">
      <c r="A7" s="390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82" customFormat="1" ht="18" customHeight="1" thickTop="1" x14ac:dyDescent="0.2">
      <c r="A8" s="396" t="s">
        <v>60</v>
      </c>
      <c r="B8" s="337" t="s">
        <v>50</v>
      </c>
      <c r="C8" s="174">
        <v>36</v>
      </c>
      <c r="D8" s="101">
        <f>100/C10*C8</f>
        <v>56.25</v>
      </c>
      <c r="E8" s="194">
        <v>39</v>
      </c>
      <c r="F8" s="237">
        <f>100/E10*E8</f>
        <v>73.584905660377359</v>
      </c>
      <c r="G8" s="174">
        <v>41</v>
      </c>
      <c r="H8" s="101">
        <f>100/G10*G8</f>
        <v>54.666666666666664</v>
      </c>
      <c r="I8" s="194">
        <v>33</v>
      </c>
      <c r="J8" s="101">
        <f>100/I10*I8</f>
        <v>48.529411764705884</v>
      </c>
      <c r="K8" s="194">
        <f>SUM(K12,K16,K20,K24,K28,K32,K36,K40,K44)</f>
        <v>28</v>
      </c>
      <c r="L8" s="237">
        <f>100/K10*K8</f>
        <v>46.666666666666671</v>
      </c>
      <c r="M8" s="194">
        <f>SUM(M12,M16,M20,M24,M28,M32,M36,M40,M44,)</f>
        <v>43</v>
      </c>
      <c r="N8" s="237">
        <f>100/M10*M8</f>
        <v>71.666666666666671</v>
      </c>
      <c r="O8" s="174">
        <f>SUM(O12,O16,O20,O24,O28,O32,O36,O40,O44,)</f>
        <v>33</v>
      </c>
      <c r="P8" s="101">
        <f>100/O10*O8</f>
        <v>75</v>
      </c>
      <c r="Q8" s="277">
        <f t="shared" ref="Q8:Q10" si="0">SUM(C8,E8,G8,I8,K8,M8,O8)</f>
        <v>253</v>
      </c>
      <c r="R8" s="237">
        <f>100/Q10*Q8</f>
        <v>59.669811320754718</v>
      </c>
    </row>
    <row r="9" spans="1:18" s="182" customFormat="1" ht="18" customHeight="1" x14ac:dyDescent="0.2">
      <c r="A9" s="397"/>
      <c r="B9" s="338" t="s">
        <v>169</v>
      </c>
      <c r="C9" s="176">
        <f>SUM(C10-C8)</f>
        <v>28</v>
      </c>
      <c r="D9" s="102">
        <f>100/C10*C9</f>
        <v>43.75</v>
      </c>
      <c r="E9" s="195">
        <f>SUM(E10-E8)</f>
        <v>14</v>
      </c>
      <c r="F9" s="238">
        <f>100/E10*E9</f>
        <v>26.415094339622641</v>
      </c>
      <c r="G9" s="176">
        <f>SUM(G10-G8)</f>
        <v>34</v>
      </c>
      <c r="H9" s="102">
        <f>100/G10*G9</f>
        <v>45.333333333333329</v>
      </c>
      <c r="I9" s="195">
        <f>SUM(I10-I8)</f>
        <v>35</v>
      </c>
      <c r="J9" s="102">
        <f>100/I10*I9</f>
        <v>51.470588235294123</v>
      </c>
      <c r="K9" s="195">
        <f>SUM(K10-K8)</f>
        <v>32</v>
      </c>
      <c r="L9" s="238">
        <f>100/K10*K9</f>
        <v>53.333333333333336</v>
      </c>
      <c r="M9" s="195">
        <f>SUM(M10-M8)</f>
        <v>17</v>
      </c>
      <c r="N9" s="238">
        <f>100/M10*M9</f>
        <v>28.333333333333336</v>
      </c>
      <c r="O9" s="176">
        <f>SUM(O10-O8)</f>
        <v>11</v>
      </c>
      <c r="P9" s="102">
        <f>100/O10*O9</f>
        <v>25.000000000000004</v>
      </c>
      <c r="Q9" s="92">
        <f t="shared" si="0"/>
        <v>171</v>
      </c>
      <c r="R9" s="238">
        <f>100/Q10*Q9</f>
        <v>40.330188679245282</v>
      </c>
    </row>
    <row r="10" spans="1:18" s="182" customFormat="1" ht="18" customHeight="1" thickBot="1" x14ac:dyDescent="0.25">
      <c r="A10" s="412"/>
      <c r="B10" s="339" t="s">
        <v>1</v>
      </c>
      <c r="C10" s="93">
        <v>64</v>
      </c>
      <c r="D10" s="99">
        <f>100/C10*C10</f>
        <v>100</v>
      </c>
      <c r="E10" s="93">
        <v>53</v>
      </c>
      <c r="F10" s="99">
        <f>100/E10*E10</f>
        <v>100</v>
      </c>
      <c r="G10" s="93">
        <v>75</v>
      </c>
      <c r="H10" s="99">
        <f>100/G10*G10</f>
        <v>100</v>
      </c>
      <c r="I10" s="93">
        <v>68</v>
      </c>
      <c r="J10" s="236">
        <f>100/I10*I10</f>
        <v>100</v>
      </c>
      <c r="K10" s="449">
        <f>SUM(K14,K18,K22,K26,K30,K34,K38,K42,K46)</f>
        <v>60</v>
      </c>
      <c r="L10" s="336">
        <f>100/K10*K10</f>
        <v>100</v>
      </c>
      <c r="M10" s="93">
        <f>SUM(M14,M18,M22,M26,M30,M34,M38,M42,M46)</f>
        <v>60</v>
      </c>
      <c r="N10" s="236">
        <f>100/M10*M10</f>
        <v>100</v>
      </c>
      <c r="O10" s="93">
        <f>SUM(O14,O18,O22,O26,O30,O34,O38,O42,O46)</f>
        <v>44</v>
      </c>
      <c r="P10" s="236">
        <f>100/O10*O10</f>
        <v>100.00000000000001</v>
      </c>
      <c r="Q10" s="93">
        <f t="shared" si="0"/>
        <v>424</v>
      </c>
      <c r="R10" s="336">
        <f>100/Q10*Q10</f>
        <v>100</v>
      </c>
    </row>
    <row r="11" spans="1:18" s="182" customFormat="1" ht="18" customHeight="1" thickTop="1" thickBot="1" x14ac:dyDescent="0.35">
      <c r="A11" s="413"/>
      <c r="B11" s="414"/>
      <c r="C11" s="95"/>
      <c r="D11" s="270"/>
      <c r="E11" s="95"/>
      <c r="F11" s="95"/>
      <c r="G11" s="95"/>
      <c r="H11" s="270"/>
      <c r="I11" s="95"/>
      <c r="J11" s="270"/>
      <c r="K11" s="95"/>
      <c r="L11" s="270"/>
      <c r="M11" s="95"/>
      <c r="N11" s="270"/>
      <c r="O11" s="95"/>
      <c r="P11" s="270"/>
      <c r="Q11" s="95"/>
      <c r="R11" s="270"/>
    </row>
    <row r="12" spans="1:18" s="186" customFormat="1" ht="18" customHeight="1" thickTop="1" x14ac:dyDescent="0.2">
      <c r="A12" s="396" t="s">
        <v>61</v>
      </c>
      <c r="B12" s="337" t="s">
        <v>50</v>
      </c>
      <c r="C12" s="174">
        <v>8</v>
      </c>
      <c r="D12" s="101">
        <f>100/C14*C12</f>
        <v>100</v>
      </c>
      <c r="E12" s="194">
        <v>8</v>
      </c>
      <c r="F12" s="237">
        <f>100/E14*E12</f>
        <v>100</v>
      </c>
      <c r="G12" s="174">
        <v>7</v>
      </c>
      <c r="H12" s="101">
        <f>100/G14*G12</f>
        <v>100</v>
      </c>
      <c r="I12" s="194">
        <v>8</v>
      </c>
      <c r="J12" s="237">
        <f>100/I14*I12</f>
        <v>100</v>
      </c>
      <c r="K12" s="174">
        <v>7</v>
      </c>
      <c r="L12" s="237">
        <f>100/K14*K12</f>
        <v>100</v>
      </c>
      <c r="M12" s="194">
        <v>7</v>
      </c>
      <c r="N12" s="237">
        <f>100/M14*M12</f>
        <v>100</v>
      </c>
      <c r="O12" s="174">
        <v>7</v>
      </c>
      <c r="P12" s="237">
        <f>100/O14*O12</f>
        <v>100</v>
      </c>
      <c r="Q12" s="335">
        <f t="shared" ref="Q12:Q13" si="1">SUM(C12,E12,G12,I12,K12,M12,O12)</f>
        <v>52</v>
      </c>
      <c r="R12" s="237">
        <f>100/Q14*Q12</f>
        <v>100</v>
      </c>
    </row>
    <row r="13" spans="1:18" s="186" customFormat="1" ht="18" customHeight="1" x14ac:dyDescent="0.2">
      <c r="A13" s="397"/>
      <c r="B13" s="338" t="s">
        <v>169</v>
      </c>
      <c r="C13" s="90">
        <f>SUM(C14-C12)</f>
        <v>0</v>
      </c>
      <c r="D13" s="238">
        <f>100/C14*C13</f>
        <v>0</v>
      </c>
      <c r="E13" s="90">
        <f>SUM(E14-E12)</f>
        <v>0</v>
      </c>
      <c r="F13" s="238">
        <f>100/E14*E13</f>
        <v>0</v>
      </c>
      <c r="G13" s="90">
        <f>SUM(G14-G12)</f>
        <v>0</v>
      </c>
      <c r="H13" s="102">
        <f>100/G14*G13</f>
        <v>0</v>
      </c>
      <c r="I13" s="195">
        <f>SUM(I14-I12)</f>
        <v>0</v>
      </c>
      <c r="J13" s="238">
        <f>100/I14*I13</f>
        <v>0</v>
      </c>
      <c r="K13" s="176">
        <f>SUM(K14-K12)</f>
        <v>0</v>
      </c>
      <c r="L13" s="238">
        <f>100/K14*K13</f>
        <v>0</v>
      </c>
      <c r="M13" s="176">
        <f>SUM(M14-M12)</f>
        <v>0</v>
      </c>
      <c r="N13" s="238">
        <f>100/M14*M13</f>
        <v>0</v>
      </c>
      <c r="O13" s="176">
        <v>0</v>
      </c>
      <c r="P13" s="238">
        <f>100/O14*O13</f>
        <v>0</v>
      </c>
      <c r="Q13" s="90">
        <f t="shared" si="1"/>
        <v>0</v>
      </c>
      <c r="R13" s="238">
        <f>100/Q14*Q13</f>
        <v>0</v>
      </c>
    </row>
    <row r="14" spans="1:18" s="186" customFormat="1" ht="18" customHeight="1" thickBot="1" x14ac:dyDescent="0.25">
      <c r="A14" s="412"/>
      <c r="B14" s="339" t="s">
        <v>1</v>
      </c>
      <c r="C14" s="93">
        <v>8</v>
      </c>
      <c r="D14" s="99">
        <f>100/C14*C14</f>
        <v>100</v>
      </c>
      <c r="E14" s="93">
        <v>8</v>
      </c>
      <c r="F14" s="99">
        <f>100/E14*E14</f>
        <v>100</v>
      </c>
      <c r="G14" s="93">
        <v>7</v>
      </c>
      <c r="H14" s="99">
        <f>100/G14*G14</f>
        <v>100</v>
      </c>
      <c r="I14" s="93">
        <v>8</v>
      </c>
      <c r="J14" s="236">
        <f>100/I14*I14</f>
        <v>100</v>
      </c>
      <c r="K14" s="93">
        <v>7</v>
      </c>
      <c r="L14" s="236">
        <f>100/K14*K14</f>
        <v>100</v>
      </c>
      <c r="M14" s="93">
        <v>7</v>
      </c>
      <c r="N14" s="236">
        <f>100/M14*M14</f>
        <v>100</v>
      </c>
      <c r="O14" s="93">
        <f>SUM(O12:O13)</f>
        <v>7</v>
      </c>
      <c r="P14" s="236">
        <f>100/O14*O14</f>
        <v>100</v>
      </c>
      <c r="Q14" s="93">
        <f t="shared" ref="Q14" si="2">SUM(C14,E14,G14,I14,K14,M14,O14)</f>
        <v>52</v>
      </c>
      <c r="R14" s="336">
        <f>100/Q14*Q14</f>
        <v>100</v>
      </c>
    </row>
    <row r="15" spans="1:18" s="186" customFormat="1" ht="18" customHeight="1" thickTop="1" thickBot="1" x14ac:dyDescent="0.25">
      <c r="A15" s="416"/>
      <c r="B15" s="166"/>
      <c r="C15" s="188"/>
      <c r="D15" s="271"/>
      <c r="E15" s="188"/>
      <c r="F15" s="188"/>
      <c r="G15" s="188"/>
      <c r="H15" s="271"/>
      <c r="I15" s="188"/>
      <c r="J15" s="271"/>
      <c r="K15" s="188"/>
      <c r="L15" s="271"/>
      <c r="M15" s="188"/>
      <c r="N15" s="271"/>
      <c r="O15" s="188"/>
      <c r="P15" s="271"/>
      <c r="Q15" s="188"/>
      <c r="R15" s="271"/>
    </row>
    <row r="16" spans="1:18" s="186" customFormat="1" ht="18" customHeight="1" thickTop="1" x14ac:dyDescent="0.2">
      <c r="A16" s="396" t="s">
        <v>62</v>
      </c>
      <c r="B16" s="337" t="s">
        <v>50</v>
      </c>
      <c r="C16" s="277">
        <v>0</v>
      </c>
      <c r="D16" s="101">
        <v>0</v>
      </c>
      <c r="E16" s="194">
        <v>5</v>
      </c>
      <c r="F16" s="237">
        <f>100/E18*E16</f>
        <v>83.333333333333343</v>
      </c>
      <c r="G16" s="174">
        <v>5</v>
      </c>
      <c r="H16" s="101">
        <f>100/G18*G16</f>
        <v>71.428571428571431</v>
      </c>
      <c r="I16" s="194">
        <v>3</v>
      </c>
      <c r="J16" s="237">
        <f>100/I18*I16</f>
        <v>100</v>
      </c>
      <c r="K16" s="174">
        <v>2</v>
      </c>
      <c r="L16" s="237">
        <f>100/K18*K16</f>
        <v>66.666666666666671</v>
      </c>
      <c r="M16" s="194">
        <v>15</v>
      </c>
      <c r="N16" s="237">
        <f>100/M18*M16</f>
        <v>100</v>
      </c>
      <c r="O16" s="174">
        <v>3</v>
      </c>
      <c r="P16" s="101">
        <f>100/O18*O16</f>
        <v>100</v>
      </c>
      <c r="Q16" s="277">
        <f t="shared" ref="Q16:Q17" si="3">SUM(C16,E16,G16,I16,K16,M16,O16)</f>
        <v>33</v>
      </c>
      <c r="R16" s="237">
        <f>100/Q18*Q16</f>
        <v>89.189189189189193</v>
      </c>
    </row>
    <row r="17" spans="1:18" s="186" customFormat="1" ht="18" customHeight="1" x14ac:dyDescent="0.2">
      <c r="A17" s="397"/>
      <c r="B17" s="338" t="s">
        <v>169</v>
      </c>
      <c r="C17" s="90">
        <f>SUM(C18-C16)</f>
        <v>0</v>
      </c>
      <c r="D17" s="102">
        <v>0</v>
      </c>
      <c r="E17" s="195">
        <f>SUM(E18-E16)</f>
        <v>1</v>
      </c>
      <c r="F17" s="238">
        <f>100/E18*E17</f>
        <v>16.666666666666668</v>
      </c>
      <c r="G17" s="176">
        <f>SUM(G18-G16)</f>
        <v>2</v>
      </c>
      <c r="H17" s="102">
        <f>100/G18*G17</f>
        <v>28.571428571428573</v>
      </c>
      <c r="I17" s="195">
        <f>SUM(I18-I16)</f>
        <v>0</v>
      </c>
      <c r="J17" s="238">
        <f>100/I18*I17</f>
        <v>0</v>
      </c>
      <c r="K17" s="176">
        <f>SUM(K18-K16)</f>
        <v>1</v>
      </c>
      <c r="L17" s="238">
        <f>100/K18*K17</f>
        <v>33.333333333333336</v>
      </c>
      <c r="M17" s="176">
        <f>SUM(M18-M16)</f>
        <v>0</v>
      </c>
      <c r="N17" s="238">
        <f>100/M18*M17</f>
        <v>0</v>
      </c>
      <c r="O17" s="176">
        <v>0</v>
      </c>
      <c r="P17" s="102">
        <f>100/O18*O17</f>
        <v>0</v>
      </c>
      <c r="Q17" s="92">
        <f t="shared" si="3"/>
        <v>4</v>
      </c>
      <c r="R17" s="238">
        <f>100/Q18*Q17</f>
        <v>10.810810810810811</v>
      </c>
    </row>
    <row r="18" spans="1:18" s="186" customFormat="1" ht="18" customHeight="1" thickBot="1" x14ac:dyDescent="0.25">
      <c r="A18" s="412"/>
      <c r="B18" s="339" t="s">
        <v>1</v>
      </c>
      <c r="C18" s="93">
        <v>0</v>
      </c>
      <c r="D18" s="99">
        <v>0</v>
      </c>
      <c r="E18" s="93">
        <v>6</v>
      </c>
      <c r="F18" s="99">
        <f>100/E18*E18</f>
        <v>100</v>
      </c>
      <c r="G18" s="93">
        <v>7</v>
      </c>
      <c r="H18" s="99">
        <f>100/G18*G18</f>
        <v>100</v>
      </c>
      <c r="I18" s="93">
        <v>3</v>
      </c>
      <c r="J18" s="236">
        <f>100/I18*I18</f>
        <v>100</v>
      </c>
      <c r="K18" s="93">
        <v>3</v>
      </c>
      <c r="L18" s="236">
        <f>100/K18*K18</f>
        <v>100</v>
      </c>
      <c r="M18" s="93">
        <v>15</v>
      </c>
      <c r="N18" s="236">
        <f>100/M18*M18</f>
        <v>100</v>
      </c>
      <c r="O18" s="93">
        <f>SUM(O16:O17)</f>
        <v>3</v>
      </c>
      <c r="P18" s="236">
        <f>100/O18*O18</f>
        <v>100</v>
      </c>
      <c r="Q18" s="93">
        <f t="shared" ref="Q18" si="4">SUM(C18,E18,G18,I18,K18,M18,O18)</f>
        <v>37</v>
      </c>
      <c r="R18" s="336">
        <f>100/Q18*Q18</f>
        <v>100</v>
      </c>
    </row>
    <row r="19" spans="1:18" s="186" customFormat="1" ht="18" customHeight="1" thickTop="1" thickBot="1" x14ac:dyDescent="0.25">
      <c r="A19" s="416"/>
      <c r="B19" s="166"/>
      <c r="C19" s="188"/>
      <c r="D19" s="271"/>
      <c r="E19" s="188"/>
      <c r="F19" s="188"/>
      <c r="G19" s="188"/>
      <c r="H19" s="271"/>
      <c r="I19" s="188"/>
      <c r="J19" s="271"/>
      <c r="K19" s="188"/>
      <c r="L19" s="271"/>
      <c r="M19" s="188"/>
      <c r="N19" s="271"/>
      <c r="O19" s="188"/>
      <c r="P19" s="271"/>
      <c r="Q19" s="188"/>
      <c r="R19" s="271"/>
    </row>
    <row r="20" spans="1:18" s="186" customFormat="1" ht="18" customHeight="1" thickTop="1" x14ac:dyDescent="0.2">
      <c r="A20" s="396" t="s">
        <v>63</v>
      </c>
      <c r="B20" s="337" t="s">
        <v>50</v>
      </c>
      <c r="C20" s="174">
        <v>9</v>
      </c>
      <c r="D20" s="101">
        <f>100/C22*C20</f>
        <v>42.857142857142854</v>
      </c>
      <c r="E20" s="194">
        <v>8</v>
      </c>
      <c r="F20" s="237">
        <f>100/E22*E20</f>
        <v>66.666666666666671</v>
      </c>
      <c r="G20" s="174">
        <v>7</v>
      </c>
      <c r="H20" s="101">
        <f>100/G22*G20</f>
        <v>50</v>
      </c>
      <c r="I20" s="194">
        <v>8</v>
      </c>
      <c r="J20" s="237">
        <f>100/I22*I20</f>
        <v>72.727272727272734</v>
      </c>
      <c r="K20" s="174">
        <v>6</v>
      </c>
      <c r="L20" s="237">
        <f>100/K22*K20</f>
        <v>85.714285714285722</v>
      </c>
      <c r="M20" s="194">
        <v>8</v>
      </c>
      <c r="N20" s="237">
        <f>100/M22*M20</f>
        <v>88.888888888888886</v>
      </c>
      <c r="O20" s="174">
        <v>6</v>
      </c>
      <c r="P20" s="237">
        <f>100/O22*O20</f>
        <v>85.714285714285722</v>
      </c>
      <c r="Q20" s="335">
        <f t="shared" ref="Q20:Q21" si="5">SUM(C20,E20,G20,I20,K20,M20,O20)</f>
        <v>52</v>
      </c>
      <c r="R20" s="237">
        <f>100/Q22*Q20</f>
        <v>64.197530864197532</v>
      </c>
    </row>
    <row r="21" spans="1:18" s="186" customFormat="1" ht="18" customHeight="1" x14ac:dyDescent="0.2">
      <c r="A21" s="397"/>
      <c r="B21" s="338" t="s">
        <v>169</v>
      </c>
      <c r="C21" s="90">
        <f>SUM(C22-C20)</f>
        <v>12</v>
      </c>
      <c r="D21" s="238">
        <f>100/C22*C21</f>
        <v>57.142857142857139</v>
      </c>
      <c r="E21" s="90">
        <f>SUM(E22-E20)</f>
        <v>4</v>
      </c>
      <c r="F21" s="238">
        <f>100/E22*E21</f>
        <v>33.333333333333336</v>
      </c>
      <c r="G21" s="90">
        <f>SUM(G22-G20)</f>
        <v>7</v>
      </c>
      <c r="H21" s="102">
        <f>100/G22*G21</f>
        <v>50</v>
      </c>
      <c r="I21" s="195">
        <f>SUM(I22-I20)</f>
        <v>3</v>
      </c>
      <c r="J21" s="238">
        <f>100/I22*I21</f>
        <v>27.272727272727273</v>
      </c>
      <c r="K21" s="176">
        <f>SUM(K22-K20)</f>
        <v>1</v>
      </c>
      <c r="L21" s="238">
        <f>100/K22*K21</f>
        <v>14.285714285714286</v>
      </c>
      <c r="M21" s="176">
        <f>SUM(M22-M20)</f>
        <v>1</v>
      </c>
      <c r="N21" s="238">
        <f>100/M22*M21</f>
        <v>11.111111111111111</v>
      </c>
      <c r="O21" s="176">
        <v>1</v>
      </c>
      <c r="P21" s="238">
        <f>100/O22*O21</f>
        <v>14.285714285714286</v>
      </c>
      <c r="Q21" s="90">
        <f t="shared" si="5"/>
        <v>29</v>
      </c>
      <c r="R21" s="238">
        <f>100/Q22*Q21</f>
        <v>35.802469135802468</v>
      </c>
    </row>
    <row r="22" spans="1:18" s="186" customFormat="1" ht="18" customHeight="1" thickBot="1" x14ac:dyDescent="0.25">
      <c r="A22" s="412"/>
      <c r="B22" s="339" t="s">
        <v>1</v>
      </c>
      <c r="C22" s="93">
        <v>21</v>
      </c>
      <c r="D22" s="99">
        <f>100/C22*C22</f>
        <v>100</v>
      </c>
      <c r="E22" s="93">
        <v>12</v>
      </c>
      <c r="F22" s="99">
        <f>100/E22*E22</f>
        <v>100</v>
      </c>
      <c r="G22" s="93">
        <v>14</v>
      </c>
      <c r="H22" s="99">
        <f>100/G22*G22</f>
        <v>100</v>
      </c>
      <c r="I22" s="93">
        <v>11</v>
      </c>
      <c r="J22" s="236">
        <f>100/I22*I22</f>
        <v>100.00000000000001</v>
      </c>
      <c r="K22" s="93">
        <v>7</v>
      </c>
      <c r="L22" s="236">
        <f>100/K22*K22</f>
        <v>100</v>
      </c>
      <c r="M22" s="93">
        <v>9</v>
      </c>
      <c r="N22" s="236">
        <f>100/M22*M22</f>
        <v>100</v>
      </c>
      <c r="O22" s="93">
        <f>SUM(O20:O21)</f>
        <v>7</v>
      </c>
      <c r="P22" s="336">
        <f>100/O22*O22</f>
        <v>100</v>
      </c>
      <c r="Q22" s="100">
        <f t="shared" ref="Q22" si="6">SUM(C22,E22,G22,I22,K22,M22,O22)</f>
        <v>81</v>
      </c>
      <c r="R22" s="336">
        <f>100/Q22*Q22</f>
        <v>100</v>
      </c>
    </row>
    <row r="23" spans="1:18" s="186" customFormat="1" ht="18" customHeight="1" thickTop="1" thickBot="1" x14ac:dyDescent="0.25">
      <c r="A23" s="416"/>
      <c r="B23" s="166"/>
      <c r="C23" s="188"/>
      <c r="D23" s="271"/>
      <c r="E23" s="188"/>
      <c r="F23" s="188"/>
      <c r="G23" s="188"/>
      <c r="H23" s="271"/>
      <c r="I23" s="188"/>
      <c r="J23" s="271"/>
      <c r="K23" s="188"/>
      <c r="L23" s="271"/>
      <c r="M23" s="188"/>
      <c r="N23" s="271"/>
      <c r="O23" s="188"/>
      <c r="P23" s="271"/>
      <c r="Q23" s="188"/>
      <c r="R23" s="271"/>
    </row>
    <row r="24" spans="1:18" s="186" customFormat="1" ht="18" customHeight="1" thickTop="1" x14ac:dyDescent="0.2">
      <c r="A24" s="396" t="s">
        <v>64</v>
      </c>
      <c r="B24" s="337" t="s">
        <v>50</v>
      </c>
      <c r="C24" s="277">
        <v>0</v>
      </c>
      <c r="D24" s="101">
        <v>0</v>
      </c>
      <c r="E24" s="277">
        <v>0</v>
      </c>
      <c r="F24" s="237">
        <v>0</v>
      </c>
      <c r="G24" s="174">
        <v>0</v>
      </c>
      <c r="H24" s="101">
        <v>0</v>
      </c>
      <c r="I24" s="194">
        <v>0</v>
      </c>
      <c r="J24" s="237">
        <v>0</v>
      </c>
      <c r="K24" s="174">
        <v>0</v>
      </c>
      <c r="L24" s="237">
        <v>0</v>
      </c>
      <c r="M24" s="194">
        <v>0</v>
      </c>
      <c r="N24" s="237">
        <v>0</v>
      </c>
      <c r="O24" s="174">
        <v>0</v>
      </c>
      <c r="P24" s="101">
        <v>0</v>
      </c>
      <c r="Q24" s="277">
        <f t="shared" ref="Q24:Q25" si="7">SUM(C24,E24,G24,I24,K24,M24,O24)</f>
        <v>0</v>
      </c>
      <c r="R24" s="237">
        <v>0</v>
      </c>
    </row>
    <row r="25" spans="1:18" s="186" customFormat="1" ht="18" customHeight="1" x14ac:dyDescent="0.2">
      <c r="A25" s="397"/>
      <c r="B25" s="338" t="s">
        <v>169</v>
      </c>
      <c r="C25" s="90">
        <f>SUM(C26-C24)</f>
        <v>0</v>
      </c>
      <c r="D25" s="102">
        <v>0</v>
      </c>
      <c r="E25" s="92">
        <f>SUM(E26-E24)</f>
        <v>0</v>
      </c>
      <c r="F25" s="238">
        <v>0</v>
      </c>
      <c r="G25" s="92">
        <f>SUM(G26-G24)</f>
        <v>0</v>
      </c>
      <c r="H25" s="238">
        <v>0</v>
      </c>
      <c r="I25" s="195">
        <f>SUM(I26-I24)</f>
        <v>0</v>
      </c>
      <c r="J25" s="238">
        <v>0</v>
      </c>
      <c r="K25" s="176">
        <f>SUM(K26-K24)</f>
        <v>0</v>
      </c>
      <c r="L25" s="238">
        <v>0</v>
      </c>
      <c r="M25" s="176">
        <f>SUM(M26-M24)</f>
        <v>0</v>
      </c>
      <c r="N25" s="238">
        <v>0</v>
      </c>
      <c r="O25" s="176">
        <v>0</v>
      </c>
      <c r="P25" s="238">
        <v>0</v>
      </c>
      <c r="Q25" s="90">
        <f t="shared" si="7"/>
        <v>0</v>
      </c>
      <c r="R25" s="238">
        <v>0</v>
      </c>
    </row>
    <row r="26" spans="1:18" s="186" customFormat="1" ht="18" customHeight="1" thickBot="1" x14ac:dyDescent="0.25">
      <c r="A26" s="412"/>
      <c r="B26" s="339" t="s">
        <v>1</v>
      </c>
      <c r="C26" s="93">
        <v>0</v>
      </c>
      <c r="D26" s="99">
        <v>0</v>
      </c>
      <c r="E26" s="93">
        <v>0</v>
      </c>
      <c r="F26" s="99">
        <v>0</v>
      </c>
      <c r="G26" s="93">
        <v>0</v>
      </c>
      <c r="H26" s="99">
        <v>0</v>
      </c>
      <c r="I26" s="93">
        <v>0</v>
      </c>
      <c r="J26" s="236">
        <v>0</v>
      </c>
      <c r="K26" s="93">
        <v>0</v>
      </c>
      <c r="L26" s="236">
        <v>0</v>
      </c>
      <c r="M26" s="93">
        <v>0</v>
      </c>
      <c r="N26" s="236">
        <v>0</v>
      </c>
      <c r="O26" s="93">
        <v>0</v>
      </c>
      <c r="P26" s="236">
        <v>0</v>
      </c>
      <c r="Q26" s="93">
        <f t="shared" ref="Q26" si="8">SUM(C26,E26,G26,I26,K26,M26,O26)</f>
        <v>0</v>
      </c>
      <c r="R26" s="336">
        <v>0</v>
      </c>
    </row>
    <row r="27" spans="1:18" s="186" customFormat="1" ht="18" customHeight="1" thickTop="1" thickBot="1" x14ac:dyDescent="0.25">
      <c r="A27" s="416"/>
      <c r="B27" s="166"/>
      <c r="C27" s="188"/>
      <c r="D27" s="271"/>
      <c r="E27" s="188"/>
      <c r="F27" s="188"/>
      <c r="G27" s="188"/>
      <c r="H27" s="188"/>
      <c r="I27" s="188"/>
      <c r="J27" s="271"/>
      <c r="K27" s="188"/>
      <c r="L27" s="271"/>
      <c r="M27" s="188"/>
      <c r="N27" s="271"/>
      <c r="O27" s="188"/>
      <c r="P27" s="271"/>
      <c r="Q27" s="188"/>
      <c r="R27" s="271"/>
    </row>
    <row r="28" spans="1:18" s="186" customFormat="1" ht="18" customHeight="1" thickTop="1" x14ac:dyDescent="0.2">
      <c r="A28" s="396" t="s">
        <v>65</v>
      </c>
      <c r="B28" s="337" t="s">
        <v>50</v>
      </c>
      <c r="C28" s="174">
        <v>3</v>
      </c>
      <c r="D28" s="101">
        <f>100/C30*C28</f>
        <v>42.857142857142861</v>
      </c>
      <c r="E28" s="194">
        <v>3</v>
      </c>
      <c r="F28" s="237">
        <f>100/E30*E28</f>
        <v>100</v>
      </c>
      <c r="G28" s="174">
        <v>8</v>
      </c>
      <c r="H28" s="101">
        <f>100/G30*G28</f>
        <v>80</v>
      </c>
      <c r="I28" s="194">
        <v>6</v>
      </c>
      <c r="J28" s="237">
        <f>100/I30*I28</f>
        <v>54.545454545454547</v>
      </c>
      <c r="K28" s="174">
        <v>9</v>
      </c>
      <c r="L28" s="237">
        <f>100/K30*K28</f>
        <v>75</v>
      </c>
      <c r="M28" s="194">
        <v>10</v>
      </c>
      <c r="N28" s="237">
        <f>100/M30*M28</f>
        <v>76.92307692307692</v>
      </c>
      <c r="O28" s="174">
        <v>11</v>
      </c>
      <c r="P28" s="101">
        <f>100/O30*O28</f>
        <v>100.00000000000001</v>
      </c>
      <c r="Q28" s="277">
        <f t="shared" ref="Q28:Q29" si="9">SUM(C28,E28,G28,I28,K28,M28,O28)</f>
        <v>50</v>
      </c>
      <c r="R28" s="237">
        <f>100/Q30*Q28</f>
        <v>74.626865671641795</v>
      </c>
    </row>
    <row r="29" spans="1:18" s="186" customFormat="1" ht="18" customHeight="1" x14ac:dyDescent="0.2">
      <c r="A29" s="397"/>
      <c r="B29" s="338" t="s">
        <v>169</v>
      </c>
      <c r="C29" s="176">
        <f>SUM(C30-C28)</f>
        <v>4</v>
      </c>
      <c r="D29" s="102">
        <f>100/C30*C29</f>
        <v>57.142857142857146</v>
      </c>
      <c r="E29" s="92">
        <f>SUM(E30-E28)</f>
        <v>0</v>
      </c>
      <c r="F29" s="238">
        <f>100/E30*E29</f>
        <v>0</v>
      </c>
      <c r="G29" s="176">
        <f>SUM(G30-G28)</f>
        <v>2</v>
      </c>
      <c r="H29" s="102">
        <f>100/G30*G29</f>
        <v>20</v>
      </c>
      <c r="I29" s="195">
        <f>SUM(I30-I28)</f>
        <v>5</v>
      </c>
      <c r="J29" s="238">
        <f>100/I30*I29</f>
        <v>45.45454545454546</v>
      </c>
      <c r="K29" s="176">
        <f>SUM(K30-K28)</f>
        <v>3</v>
      </c>
      <c r="L29" s="238">
        <f>100/K30*K29</f>
        <v>25</v>
      </c>
      <c r="M29" s="176">
        <f>SUM(M30-M28)</f>
        <v>3</v>
      </c>
      <c r="N29" s="238">
        <f>100/M30*M29</f>
        <v>23.076923076923077</v>
      </c>
      <c r="O29" s="176">
        <v>0</v>
      </c>
      <c r="P29" s="102">
        <f>100/O30*O29</f>
        <v>0</v>
      </c>
      <c r="Q29" s="92">
        <f t="shared" si="9"/>
        <v>17</v>
      </c>
      <c r="R29" s="238">
        <f>100/Q30*Q29</f>
        <v>25.373134328358212</v>
      </c>
    </row>
    <row r="30" spans="1:18" s="186" customFormat="1" ht="18" customHeight="1" thickBot="1" x14ac:dyDescent="0.25">
      <c r="A30" s="412"/>
      <c r="B30" s="339" t="s">
        <v>1</v>
      </c>
      <c r="C30" s="93">
        <v>7</v>
      </c>
      <c r="D30" s="99">
        <f>100/C30*C30</f>
        <v>100</v>
      </c>
      <c r="E30" s="93">
        <v>3</v>
      </c>
      <c r="F30" s="99">
        <f>100/E30*E30</f>
        <v>100</v>
      </c>
      <c r="G30" s="93">
        <v>10</v>
      </c>
      <c r="H30" s="99">
        <f>100/G30*G30</f>
        <v>100</v>
      </c>
      <c r="I30" s="93">
        <v>11</v>
      </c>
      <c r="J30" s="236">
        <f>100/I30*I30</f>
        <v>100.00000000000001</v>
      </c>
      <c r="K30" s="93">
        <v>12</v>
      </c>
      <c r="L30" s="236">
        <f>100/K30*K30</f>
        <v>100</v>
      </c>
      <c r="M30" s="93">
        <v>13</v>
      </c>
      <c r="N30" s="236">
        <f>100/M30*M30</f>
        <v>100</v>
      </c>
      <c r="O30" s="93">
        <f>SUM(O28:O29)</f>
        <v>11</v>
      </c>
      <c r="P30" s="236">
        <f>100/O30*O30</f>
        <v>100.00000000000001</v>
      </c>
      <c r="Q30" s="93">
        <f t="shared" ref="Q30" si="10">SUM(C30,E30,G30,I30,K30,M30,O30)</f>
        <v>67</v>
      </c>
      <c r="R30" s="336">
        <f>100/Q30*Q30</f>
        <v>100</v>
      </c>
    </row>
    <row r="31" spans="1:18" s="186" customFormat="1" ht="18" customHeight="1" thickTop="1" thickBot="1" x14ac:dyDescent="0.25">
      <c r="A31" s="416"/>
      <c r="B31" s="166"/>
      <c r="C31" s="188"/>
      <c r="D31" s="271"/>
      <c r="E31" s="188"/>
      <c r="F31" s="188"/>
      <c r="G31" s="188"/>
      <c r="H31" s="271"/>
      <c r="I31" s="188"/>
      <c r="J31" s="271"/>
      <c r="K31" s="188"/>
      <c r="L31" s="271"/>
      <c r="M31" s="188"/>
      <c r="N31" s="271"/>
      <c r="O31" s="188"/>
      <c r="P31" s="271"/>
      <c r="Q31" s="188"/>
      <c r="R31" s="271"/>
    </row>
    <row r="32" spans="1:18" s="186" customFormat="1" ht="18" customHeight="1" thickTop="1" x14ac:dyDescent="0.2">
      <c r="A32" s="396" t="s">
        <v>66</v>
      </c>
      <c r="B32" s="337" t="s">
        <v>50</v>
      </c>
      <c r="C32" s="174">
        <v>1</v>
      </c>
      <c r="D32" s="101">
        <f>100/C34*C32</f>
        <v>16.666666666666668</v>
      </c>
      <c r="E32" s="194">
        <v>3</v>
      </c>
      <c r="F32" s="237">
        <f>100/E34*E32</f>
        <v>100</v>
      </c>
      <c r="G32" s="174">
        <v>1</v>
      </c>
      <c r="H32" s="101">
        <f>100/G34*G32</f>
        <v>50</v>
      </c>
      <c r="I32" s="194">
        <v>0</v>
      </c>
      <c r="J32" s="237">
        <f>100/I34*I32</f>
        <v>0</v>
      </c>
      <c r="K32" s="174">
        <v>0</v>
      </c>
      <c r="L32" s="237">
        <f>100/K34*K32</f>
        <v>0</v>
      </c>
      <c r="M32" s="194">
        <v>2</v>
      </c>
      <c r="N32" s="237">
        <f>100/M34*M32</f>
        <v>100</v>
      </c>
      <c r="O32" s="174">
        <v>2</v>
      </c>
      <c r="P32" s="101">
        <f>100/O34*O32</f>
        <v>100</v>
      </c>
      <c r="Q32" s="277">
        <f t="shared" ref="Q32:Q33" si="11">SUM(C32,E32,G32,I32,K32,M32,O32)</f>
        <v>9</v>
      </c>
      <c r="R32" s="237">
        <f>100/Q34*Q32</f>
        <v>52.941176470588239</v>
      </c>
    </row>
    <row r="33" spans="1:19" s="186" customFormat="1" ht="18" customHeight="1" x14ac:dyDescent="0.2">
      <c r="A33" s="397"/>
      <c r="B33" s="338" t="s">
        <v>169</v>
      </c>
      <c r="C33" s="176">
        <f>SUM(C34-C32)</f>
        <v>5</v>
      </c>
      <c r="D33" s="102">
        <f>100/C34*C33</f>
        <v>83.333333333333343</v>
      </c>
      <c r="E33" s="195">
        <f>SUM(E34-E32)</f>
        <v>0</v>
      </c>
      <c r="F33" s="238">
        <f>100/E34*E33</f>
        <v>0</v>
      </c>
      <c r="G33" s="176">
        <f>SUM(G34-G32)</f>
        <v>1</v>
      </c>
      <c r="H33" s="102">
        <f>100/G34*G33</f>
        <v>50</v>
      </c>
      <c r="I33" s="195">
        <f>SUM(I34-I32)</f>
        <v>1</v>
      </c>
      <c r="J33" s="238">
        <f>100/I34*I33</f>
        <v>100</v>
      </c>
      <c r="K33" s="176">
        <f>SUM(K34-K32)</f>
        <v>1</v>
      </c>
      <c r="L33" s="238">
        <f>100/K34*K33</f>
        <v>100</v>
      </c>
      <c r="M33" s="176">
        <f>SUM(M34-M32)</f>
        <v>0</v>
      </c>
      <c r="N33" s="238">
        <f>100/M34*M33</f>
        <v>0</v>
      </c>
      <c r="O33" s="176">
        <v>0</v>
      </c>
      <c r="P33" s="102">
        <f>100/O34*O33</f>
        <v>0</v>
      </c>
      <c r="Q33" s="92">
        <f t="shared" si="11"/>
        <v>8</v>
      </c>
      <c r="R33" s="238">
        <f>100/Q34*Q33</f>
        <v>47.058823529411768</v>
      </c>
    </row>
    <row r="34" spans="1:19" s="186" customFormat="1" ht="18" customHeight="1" thickBot="1" x14ac:dyDescent="0.25">
      <c r="A34" s="412"/>
      <c r="B34" s="339" t="s">
        <v>1</v>
      </c>
      <c r="C34" s="93">
        <v>6</v>
      </c>
      <c r="D34" s="99">
        <f>100/C34*C34</f>
        <v>100</v>
      </c>
      <c r="E34" s="93">
        <v>3</v>
      </c>
      <c r="F34" s="99">
        <f>100/E34*E34</f>
        <v>100</v>
      </c>
      <c r="G34" s="93">
        <v>2</v>
      </c>
      <c r="H34" s="99">
        <f>100/G34*G34</f>
        <v>100</v>
      </c>
      <c r="I34" s="93">
        <v>1</v>
      </c>
      <c r="J34" s="236">
        <f>100/I34*I34</f>
        <v>100</v>
      </c>
      <c r="K34" s="93">
        <v>1</v>
      </c>
      <c r="L34" s="236">
        <f>100/K34*K34</f>
        <v>100</v>
      </c>
      <c r="M34" s="93">
        <v>2</v>
      </c>
      <c r="N34" s="236">
        <f>100/M34*M34</f>
        <v>100</v>
      </c>
      <c r="O34" s="93">
        <f>SUM(O32:O33)</f>
        <v>2</v>
      </c>
      <c r="P34" s="236">
        <f>100/O34*O34</f>
        <v>100</v>
      </c>
      <c r="Q34" s="93">
        <f t="shared" ref="Q34" si="12">SUM(C34,E34,G34,I34,K34,M34,O34)</f>
        <v>17</v>
      </c>
      <c r="R34" s="336">
        <f>100/Q34*Q34</f>
        <v>100</v>
      </c>
    </row>
    <row r="35" spans="1:19" s="186" customFormat="1" ht="18" customHeight="1" thickTop="1" thickBot="1" x14ac:dyDescent="0.25">
      <c r="A35" s="416"/>
      <c r="B35" s="166"/>
      <c r="C35" s="188"/>
      <c r="D35" s="271"/>
      <c r="E35" s="188"/>
      <c r="F35" s="188"/>
      <c r="G35" s="188"/>
      <c r="H35" s="271"/>
      <c r="I35" s="188"/>
      <c r="J35" s="271"/>
      <c r="K35" s="188"/>
      <c r="L35" s="271"/>
      <c r="M35" s="188"/>
      <c r="N35" s="271"/>
      <c r="O35" s="188"/>
      <c r="P35" s="271"/>
      <c r="Q35" s="188"/>
      <c r="R35" s="271"/>
    </row>
    <row r="36" spans="1:19" s="186" customFormat="1" ht="18" customHeight="1" thickTop="1" x14ac:dyDescent="0.2">
      <c r="A36" s="396" t="s">
        <v>67</v>
      </c>
      <c r="B36" s="337" t="s">
        <v>50</v>
      </c>
      <c r="C36" s="174">
        <v>15</v>
      </c>
      <c r="D36" s="101">
        <f>100/C38*C36</f>
        <v>68.181818181818187</v>
      </c>
      <c r="E36" s="194">
        <v>12</v>
      </c>
      <c r="F36" s="237">
        <f>100/E38*E36</f>
        <v>57.142857142857139</v>
      </c>
      <c r="G36" s="174">
        <v>13</v>
      </c>
      <c r="H36" s="101">
        <f>100/G38*G36</f>
        <v>36.111111111111107</v>
      </c>
      <c r="I36" s="194">
        <v>7</v>
      </c>
      <c r="J36" s="237">
        <f>100/I38*I36</f>
        <v>21.212121212121211</v>
      </c>
      <c r="K36" s="174">
        <v>2</v>
      </c>
      <c r="L36" s="237">
        <f>100/K38*K36</f>
        <v>7.1428571428571432</v>
      </c>
      <c r="M36" s="194">
        <v>1</v>
      </c>
      <c r="N36" s="237">
        <f>100/M38*M36</f>
        <v>7.1428571428571432</v>
      </c>
      <c r="O36" s="174">
        <f>2+2</f>
        <v>4</v>
      </c>
      <c r="P36" s="101">
        <f>100/O38*O36</f>
        <v>28.571428571428573</v>
      </c>
      <c r="Q36" s="277">
        <f t="shared" ref="Q36:Q37" si="13">SUM(C36,E36,G36,I36,K36,M36,O36)</f>
        <v>54</v>
      </c>
      <c r="R36" s="237">
        <f>100/Q38*Q36</f>
        <v>32.142857142857146</v>
      </c>
    </row>
    <row r="37" spans="1:19" s="186" customFormat="1" ht="18" customHeight="1" x14ac:dyDescent="0.2">
      <c r="A37" s="397"/>
      <c r="B37" s="338" t="s">
        <v>169</v>
      </c>
      <c r="C37" s="176">
        <f>SUM(C38-C36)</f>
        <v>7</v>
      </c>
      <c r="D37" s="102">
        <f>100/C38*C37</f>
        <v>31.81818181818182</v>
      </c>
      <c r="E37" s="195">
        <f>SUM(E38-E36)</f>
        <v>9</v>
      </c>
      <c r="F37" s="238">
        <f>100/E38*E37</f>
        <v>42.857142857142854</v>
      </c>
      <c r="G37" s="176">
        <f>SUM(G38-G36)</f>
        <v>23</v>
      </c>
      <c r="H37" s="102">
        <f>100/G38*G37</f>
        <v>63.888888888888886</v>
      </c>
      <c r="I37" s="195">
        <f>SUM(I38-I36)</f>
        <v>26</v>
      </c>
      <c r="J37" s="238">
        <f>100/I38*I37</f>
        <v>78.787878787878782</v>
      </c>
      <c r="K37" s="176">
        <f>SUM(K38-K36)</f>
        <v>26</v>
      </c>
      <c r="L37" s="238">
        <f>100/K38*K37</f>
        <v>92.857142857142861</v>
      </c>
      <c r="M37" s="176">
        <f>SUM(M38-M36)</f>
        <v>13</v>
      </c>
      <c r="N37" s="238">
        <f>100/M38*M37</f>
        <v>92.857142857142861</v>
      </c>
      <c r="O37" s="176">
        <f>7+3</f>
        <v>10</v>
      </c>
      <c r="P37" s="102">
        <f>100/O38*O37</f>
        <v>71.428571428571431</v>
      </c>
      <c r="Q37" s="92">
        <f t="shared" si="13"/>
        <v>114</v>
      </c>
      <c r="R37" s="238">
        <f>100/Q38*Q37</f>
        <v>67.857142857142861</v>
      </c>
    </row>
    <row r="38" spans="1:19" s="186" customFormat="1" ht="18" customHeight="1" thickBot="1" x14ac:dyDescent="0.25">
      <c r="A38" s="412"/>
      <c r="B38" s="339" t="s">
        <v>1</v>
      </c>
      <c r="C38" s="93">
        <v>22</v>
      </c>
      <c r="D38" s="99">
        <f>100/C38*C38</f>
        <v>100.00000000000001</v>
      </c>
      <c r="E38" s="93">
        <v>21</v>
      </c>
      <c r="F38" s="99">
        <f>100/E38*E38</f>
        <v>100</v>
      </c>
      <c r="G38" s="93">
        <v>36</v>
      </c>
      <c r="H38" s="99">
        <f>100/G38*G38</f>
        <v>100</v>
      </c>
      <c r="I38" s="93">
        <v>33</v>
      </c>
      <c r="J38" s="236">
        <f>100/I38*I38</f>
        <v>100</v>
      </c>
      <c r="K38" s="93">
        <v>28</v>
      </c>
      <c r="L38" s="236">
        <f>100/K38*K38</f>
        <v>100</v>
      </c>
      <c r="M38" s="93">
        <v>14</v>
      </c>
      <c r="N38" s="236">
        <f>100/M38*M38</f>
        <v>100</v>
      </c>
      <c r="O38" s="93">
        <f>SUM(O36:O37)</f>
        <v>14</v>
      </c>
      <c r="P38" s="236">
        <f>100/O38*O38</f>
        <v>100</v>
      </c>
      <c r="Q38" s="93">
        <f t="shared" ref="Q38" si="14">SUM(C38,E38,G38,I38,K38,M38,O38)</f>
        <v>168</v>
      </c>
      <c r="R38" s="336">
        <f>100/Q38*Q38</f>
        <v>100</v>
      </c>
    </row>
    <row r="39" spans="1:19" s="186" customFormat="1" ht="18" customHeight="1" thickTop="1" thickBot="1" x14ac:dyDescent="0.25">
      <c r="A39" s="416"/>
      <c r="B39" s="166"/>
      <c r="C39" s="188"/>
      <c r="D39" s="271"/>
      <c r="E39" s="188"/>
      <c r="F39" s="271"/>
      <c r="G39" s="188"/>
      <c r="H39" s="271"/>
      <c r="I39" s="188"/>
      <c r="J39" s="271"/>
      <c r="K39" s="188"/>
      <c r="L39" s="271"/>
      <c r="M39" s="188"/>
      <c r="N39" s="271"/>
      <c r="O39" s="188"/>
      <c r="P39" s="271"/>
      <c r="Q39" s="188"/>
      <c r="R39" s="271"/>
    </row>
    <row r="40" spans="1:19" s="186" customFormat="1" ht="18" customHeight="1" thickTop="1" x14ac:dyDescent="0.2">
      <c r="A40" s="396" t="s">
        <v>162</v>
      </c>
      <c r="B40" s="337" t="s">
        <v>50</v>
      </c>
      <c r="C40" s="174">
        <v>0</v>
      </c>
      <c r="D40" s="101">
        <v>0</v>
      </c>
      <c r="E40" s="194">
        <v>0</v>
      </c>
      <c r="F40" s="237">
        <v>0</v>
      </c>
      <c r="G40" s="174">
        <v>0</v>
      </c>
      <c r="H40" s="101">
        <v>0</v>
      </c>
      <c r="I40" s="194">
        <v>0</v>
      </c>
      <c r="J40" s="237">
        <v>0</v>
      </c>
      <c r="K40" s="174">
        <v>2</v>
      </c>
      <c r="L40" s="237">
        <f>100/K42*K40</f>
        <v>100</v>
      </c>
      <c r="M40" s="194">
        <v>0</v>
      </c>
      <c r="N40" s="237">
        <v>0</v>
      </c>
      <c r="O40" s="174">
        <v>0</v>
      </c>
      <c r="P40" s="101">
        <v>0</v>
      </c>
      <c r="Q40" s="277">
        <f t="shared" ref="Q40:Q41" si="15">SUM(C40,E40,G40,I40,K40,M40,O40)</f>
        <v>2</v>
      </c>
      <c r="R40" s="237">
        <f>100/Q42*Q40</f>
        <v>100</v>
      </c>
    </row>
    <row r="41" spans="1:19" s="186" customFormat="1" ht="18" customHeight="1" x14ac:dyDescent="0.2">
      <c r="A41" s="397"/>
      <c r="B41" s="338" t="s">
        <v>169</v>
      </c>
      <c r="C41" s="176">
        <f>SUM(C42-C40)</f>
        <v>0</v>
      </c>
      <c r="D41" s="102">
        <v>0</v>
      </c>
      <c r="E41" s="195">
        <f>SUM(E42-E40)</f>
        <v>0</v>
      </c>
      <c r="F41" s="238">
        <v>0</v>
      </c>
      <c r="G41" s="176">
        <f>SUM(G42-G40)</f>
        <v>0</v>
      </c>
      <c r="H41" s="102">
        <v>0</v>
      </c>
      <c r="I41" s="195">
        <f>SUM(I42-I40)</f>
        <v>0</v>
      </c>
      <c r="J41" s="238">
        <v>0</v>
      </c>
      <c r="K41" s="176">
        <f>SUM(K42-K40)</f>
        <v>0</v>
      </c>
      <c r="L41" s="238">
        <f>100/K42*K41</f>
        <v>0</v>
      </c>
      <c r="M41" s="176">
        <f>SUM(M42-M40)</f>
        <v>0</v>
      </c>
      <c r="N41" s="238">
        <v>0</v>
      </c>
      <c r="O41" s="176">
        <v>0</v>
      </c>
      <c r="P41" s="102">
        <v>0</v>
      </c>
      <c r="Q41" s="92">
        <f t="shared" si="15"/>
        <v>0</v>
      </c>
      <c r="R41" s="238">
        <f>100/Q42*Q41</f>
        <v>0</v>
      </c>
    </row>
    <row r="42" spans="1:19" s="186" customFormat="1" ht="18" customHeight="1" thickBot="1" x14ac:dyDescent="0.25">
      <c r="A42" s="412"/>
      <c r="B42" s="339" t="s">
        <v>1</v>
      </c>
      <c r="C42" s="93">
        <v>0</v>
      </c>
      <c r="D42" s="99">
        <v>0</v>
      </c>
      <c r="E42" s="93">
        <v>0</v>
      </c>
      <c r="F42" s="99">
        <v>0</v>
      </c>
      <c r="G42" s="93">
        <v>0</v>
      </c>
      <c r="H42" s="99">
        <v>0</v>
      </c>
      <c r="I42" s="93">
        <v>0</v>
      </c>
      <c r="J42" s="236">
        <v>0</v>
      </c>
      <c r="K42" s="93">
        <v>2</v>
      </c>
      <c r="L42" s="236">
        <f>100/K42*K42</f>
        <v>100</v>
      </c>
      <c r="M42" s="93">
        <v>0</v>
      </c>
      <c r="N42" s="236">
        <v>0</v>
      </c>
      <c r="O42" s="93">
        <v>0</v>
      </c>
      <c r="P42" s="236">
        <v>0</v>
      </c>
      <c r="Q42" s="93">
        <f t="shared" ref="Q42" si="16">SUM(C42,E42,G42,I42,K42,M42,O42)</f>
        <v>2</v>
      </c>
      <c r="R42" s="336">
        <f>100/Q42*Q42</f>
        <v>100</v>
      </c>
    </row>
    <row r="43" spans="1:19" s="186" customFormat="1" ht="18" customHeight="1" thickTop="1" thickBot="1" x14ac:dyDescent="0.25">
      <c r="A43" s="416"/>
      <c r="B43" s="166"/>
      <c r="C43" s="188"/>
      <c r="D43" s="271"/>
      <c r="E43" s="188"/>
      <c r="F43" s="271"/>
      <c r="G43" s="188"/>
      <c r="H43" s="271"/>
      <c r="I43" s="188"/>
      <c r="J43" s="271"/>
      <c r="K43" s="188"/>
      <c r="L43" s="271"/>
      <c r="M43" s="188"/>
      <c r="N43" s="271"/>
      <c r="O43" s="188"/>
      <c r="P43" s="271"/>
      <c r="Q43" s="188"/>
      <c r="R43" s="271"/>
    </row>
    <row r="44" spans="1:19" s="186" customFormat="1" ht="18" customHeight="1" thickTop="1" x14ac:dyDescent="0.2">
      <c r="A44" s="391" t="s">
        <v>159</v>
      </c>
      <c r="B44" s="177" t="s">
        <v>50</v>
      </c>
      <c r="C44" s="171">
        <v>0</v>
      </c>
      <c r="D44" s="119">
        <v>0</v>
      </c>
      <c r="E44" s="175">
        <v>0</v>
      </c>
      <c r="F44" s="70">
        <v>0</v>
      </c>
      <c r="G44" s="174">
        <v>0</v>
      </c>
      <c r="H44" s="101">
        <v>0</v>
      </c>
      <c r="I44" s="194">
        <v>1</v>
      </c>
      <c r="J44" s="237">
        <f>100/I46*I44</f>
        <v>100</v>
      </c>
      <c r="K44" s="171">
        <v>0</v>
      </c>
      <c r="L44" s="237">
        <v>0</v>
      </c>
      <c r="M44" s="175">
        <v>0</v>
      </c>
      <c r="N44" s="70">
        <v>0</v>
      </c>
      <c r="O44" s="171">
        <v>0</v>
      </c>
      <c r="P44" s="119">
        <v>0</v>
      </c>
      <c r="Q44" s="71">
        <f t="shared" ref="Q44:Q45" si="17">SUM(C44,E44,G44,I44,K44,M44,O44)</f>
        <v>1</v>
      </c>
      <c r="R44" s="70">
        <f>100/Q46*Q44</f>
        <v>100</v>
      </c>
    </row>
    <row r="45" spans="1:19" s="186" customFormat="1" ht="18" customHeight="1" x14ac:dyDescent="0.2">
      <c r="A45" s="392"/>
      <c r="B45" s="179" t="s">
        <v>169</v>
      </c>
      <c r="C45" s="172">
        <f>SUM(C46-C44)</f>
        <v>0</v>
      </c>
      <c r="D45" s="79">
        <v>0</v>
      </c>
      <c r="E45" s="173">
        <f>SUM(E46-E44)</f>
        <v>0</v>
      </c>
      <c r="F45" s="76">
        <v>0</v>
      </c>
      <c r="G45" s="176">
        <f>SUM(G46-G44)</f>
        <v>0</v>
      </c>
      <c r="H45" s="102">
        <v>0</v>
      </c>
      <c r="I45" s="195">
        <f>SUM(I46-I44)</f>
        <v>0</v>
      </c>
      <c r="J45" s="238">
        <f>100/I46*I45</f>
        <v>0</v>
      </c>
      <c r="K45" s="172">
        <f>SUM(K46-K44)</f>
        <v>0</v>
      </c>
      <c r="L45" s="238">
        <v>0</v>
      </c>
      <c r="M45" s="172">
        <f>SUM(M46-M44)</f>
        <v>0</v>
      </c>
      <c r="N45" s="238">
        <v>0</v>
      </c>
      <c r="O45" s="172">
        <v>0</v>
      </c>
      <c r="P45" s="79">
        <v>0</v>
      </c>
      <c r="Q45" s="77">
        <f t="shared" si="17"/>
        <v>0</v>
      </c>
      <c r="R45" s="76">
        <f>100/Q46*Q45</f>
        <v>0</v>
      </c>
      <c r="S45" s="186">
        <f>100/R46*R45</f>
        <v>0</v>
      </c>
    </row>
    <row r="46" spans="1:19" s="186" customFormat="1" ht="18" customHeight="1" thickBot="1" x14ac:dyDescent="0.25">
      <c r="A46" s="393"/>
      <c r="B46" s="181" t="s">
        <v>1</v>
      </c>
      <c r="C46" s="82">
        <v>0</v>
      </c>
      <c r="D46" s="84">
        <v>0</v>
      </c>
      <c r="E46" s="82">
        <v>0</v>
      </c>
      <c r="F46" s="84">
        <v>0</v>
      </c>
      <c r="G46" s="82">
        <v>0</v>
      </c>
      <c r="H46" s="84">
        <v>0</v>
      </c>
      <c r="I46" s="82">
        <v>1</v>
      </c>
      <c r="J46" s="234">
        <f>100/I46*I46</f>
        <v>100</v>
      </c>
      <c r="K46" s="82">
        <v>0</v>
      </c>
      <c r="L46" s="234">
        <v>0</v>
      </c>
      <c r="M46" s="82">
        <v>0</v>
      </c>
      <c r="N46" s="234">
        <v>0</v>
      </c>
      <c r="O46" s="82">
        <v>0</v>
      </c>
      <c r="P46" s="234">
        <v>0</v>
      </c>
      <c r="Q46" s="82">
        <f t="shared" ref="Q46" si="18">SUM(C46,E46,G46,I46,K46,M46,O46)</f>
        <v>1</v>
      </c>
      <c r="R46" s="85">
        <f>100/Q46*Q46</f>
        <v>100</v>
      </c>
    </row>
    <row r="47" spans="1:19" s="159" customFormat="1" ht="12" thickTop="1" x14ac:dyDescent="0.2">
      <c r="A47" s="162"/>
      <c r="C47" s="163"/>
      <c r="D47" s="235"/>
      <c r="E47" s="163"/>
      <c r="F47" s="163"/>
      <c r="G47" s="163"/>
      <c r="H47" s="235"/>
      <c r="I47" s="166"/>
      <c r="J47" s="235"/>
      <c r="K47" s="163"/>
      <c r="L47" s="235"/>
      <c r="M47" s="163"/>
      <c r="N47" s="235"/>
      <c r="O47" s="163"/>
      <c r="P47" s="235"/>
      <c r="Q47" s="163"/>
      <c r="R47" s="235"/>
    </row>
    <row r="48" spans="1:19" s="159" customFormat="1" ht="11.4" x14ac:dyDescent="0.2">
      <c r="A48" s="162"/>
      <c r="C48" s="163"/>
      <c r="D48" s="164"/>
      <c r="E48" s="163"/>
      <c r="F48" s="164"/>
      <c r="H48" s="162"/>
      <c r="J48" s="162"/>
      <c r="L48" s="162"/>
      <c r="N48" s="162"/>
      <c r="P48" s="162"/>
      <c r="R48" s="162"/>
    </row>
    <row r="49" spans="1:18" s="159" customFormat="1" ht="11.4" x14ac:dyDescent="0.2">
      <c r="A49" s="162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</row>
    <row r="50" spans="1:18" s="159" customFormat="1" ht="11.4" x14ac:dyDescent="0.2">
      <c r="A50" s="162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</row>
    <row r="51" spans="1:18" s="159" customFormat="1" ht="11.4" x14ac:dyDescent="0.2">
      <c r="A51" s="162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</row>
    <row r="52" spans="1:18" s="159" customFormat="1" ht="11.4" x14ac:dyDescent="0.2">
      <c r="A52" s="162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</row>
    <row r="53" spans="1:18" s="159" customFormat="1" ht="11.4" x14ac:dyDescent="0.2">
      <c r="A53" s="162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</row>
    <row r="54" spans="1:18" s="159" customFormat="1" ht="11.4" x14ac:dyDescent="0.2">
      <c r="A54" s="162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</row>
    <row r="55" spans="1:18" x14ac:dyDescent="0.25">
      <c r="C55" s="158"/>
      <c r="Q55" s="5"/>
    </row>
    <row r="56" spans="1:18" x14ac:dyDescent="0.25">
      <c r="Q56" s="5"/>
    </row>
    <row r="57" spans="1:18" x14ac:dyDescent="0.25">
      <c r="Q57" s="5"/>
    </row>
    <row r="58" spans="1:18" x14ac:dyDescent="0.25">
      <c r="Q58" s="5"/>
    </row>
  </sheetData>
  <mergeCells count="27">
    <mergeCell ref="Q6:R6"/>
    <mergeCell ref="A8:A10"/>
    <mergeCell ref="A12:A14"/>
    <mergeCell ref="A16:A18"/>
    <mergeCell ref="A20:A22"/>
    <mergeCell ref="A5:A7"/>
    <mergeCell ref="M5:N5"/>
    <mergeCell ref="O5:P5"/>
    <mergeCell ref="Q5:R5"/>
    <mergeCell ref="C6:D6"/>
    <mergeCell ref="E6:F6"/>
    <mergeCell ref="G6:H6"/>
    <mergeCell ref="C5:D5"/>
    <mergeCell ref="E5:F5"/>
    <mergeCell ref="G5:H5"/>
    <mergeCell ref="I5:J5"/>
    <mergeCell ref="K5:L5"/>
    <mergeCell ref="A44:A46"/>
    <mergeCell ref="I6:J6"/>
    <mergeCell ref="K6:L6"/>
    <mergeCell ref="M6:N6"/>
    <mergeCell ref="A40:A42"/>
    <mergeCell ref="O6:P6"/>
    <mergeCell ref="A28:A30"/>
    <mergeCell ref="A32:A34"/>
    <mergeCell ref="A36:A38"/>
    <mergeCell ref="A24:A26"/>
  </mergeCells>
  <pageMargins left="0.70866141732283472" right="0.70866141732283472" top="0.74803149606299213" bottom="0.74803149606299213" header="0.31496062992125984" footer="0.31496062992125984"/>
  <pageSetup paperSize="8" scale="70" orientation="portrait" horizontalDpi="300" verticalDpi="300" r:id="rId1"/>
  <headerFooter differentOddEven="1">
    <oddHeader>&amp;R&amp;G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S73"/>
  <sheetViews>
    <sheetView zoomScale="90" zoomScaleNormal="90" workbookViewId="0">
      <pane xSplit="2" ySplit="7" topLeftCell="C65" activePane="bottomRight" state="frozen"/>
      <selection pane="topRight" activeCell="C1" sqref="C1"/>
      <selection pane="bottomLeft" activeCell="A8" sqref="A8"/>
      <selection pane="bottomRight" activeCell="H79" sqref="H79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129</v>
      </c>
      <c r="B3" s="2" t="s">
        <v>98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172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28" customFormat="1" ht="18" customHeight="1" thickBot="1" x14ac:dyDescent="0.35">
      <c r="A7" s="390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82" customFormat="1" ht="18" customHeight="1" thickTop="1" x14ac:dyDescent="0.2">
      <c r="A8" s="396" t="s">
        <v>71</v>
      </c>
      <c r="B8" s="337" t="s">
        <v>50</v>
      </c>
      <c r="C8" s="174">
        <v>4</v>
      </c>
      <c r="D8" s="97">
        <f>100/C10*C8</f>
        <v>15.384615384615385</v>
      </c>
      <c r="E8" s="194">
        <v>6</v>
      </c>
      <c r="F8" s="268">
        <f>100/E10*E8</f>
        <v>20</v>
      </c>
      <c r="G8" s="174">
        <v>20</v>
      </c>
      <c r="H8" s="97">
        <f>100/G10*G8</f>
        <v>51.282051282051285</v>
      </c>
      <c r="I8" s="194">
        <v>11</v>
      </c>
      <c r="J8" s="268">
        <f>100/I10*I8</f>
        <v>57.894736842105267</v>
      </c>
      <c r="K8" s="174">
        <f>SUM(K12,K16,K20,K24,K28,K32,K36)</f>
        <v>27</v>
      </c>
      <c r="L8" s="268">
        <f>100/K10*K8</f>
        <v>50.943396226415096</v>
      </c>
      <c r="M8" s="194">
        <f>SUM(M12,M16,M20,M24,M28,M32,M36,)</f>
        <v>25</v>
      </c>
      <c r="N8" s="268">
        <f>100/M10*M8</f>
        <v>69.444444444444443</v>
      </c>
      <c r="O8" s="174">
        <f>SUM(O12,O16,O20,O24,O28,O32,O36,O40,O57)</f>
        <v>31</v>
      </c>
      <c r="P8" s="97">
        <f>100/O10*O8</f>
        <v>58.490566037735853</v>
      </c>
      <c r="Q8" s="277">
        <f t="shared" ref="Q8:Q10" si="0">SUM(C8,E8,G8,I8,K8,M8,O8)</f>
        <v>124</v>
      </c>
      <c r="R8" s="268">
        <f>100/Q10*Q8</f>
        <v>48.4375</v>
      </c>
    </row>
    <row r="9" spans="1:18" s="182" customFormat="1" ht="18" customHeight="1" x14ac:dyDescent="0.2">
      <c r="A9" s="397"/>
      <c r="B9" s="338" t="s">
        <v>169</v>
      </c>
      <c r="C9" s="176">
        <f>SUM(C10-C8)</f>
        <v>22</v>
      </c>
      <c r="D9" s="91">
        <f>100/C10*C9</f>
        <v>84.615384615384613</v>
      </c>
      <c r="E9" s="195">
        <f>SUM(E10-E8)</f>
        <v>24</v>
      </c>
      <c r="F9" s="121">
        <f>100/E10*E9</f>
        <v>80</v>
      </c>
      <c r="G9" s="176">
        <f>SUM(G10-G8)</f>
        <v>19</v>
      </c>
      <c r="H9" s="91">
        <f>100/G10*G9</f>
        <v>48.717948717948723</v>
      </c>
      <c r="I9" s="195">
        <f>SUM(I10-I8)</f>
        <v>8</v>
      </c>
      <c r="J9" s="121">
        <f>100/I10*I9</f>
        <v>42.10526315789474</v>
      </c>
      <c r="K9" s="176">
        <f>SUM(K10-K8)</f>
        <v>26</v>
      </c>
      <c r="L9" s="121">
        <f>100/K10*K9</f>
        <v>49.056603773584904</v>
      </c>
      <c r="M9" s="195">
        <f>SUM(M10-M8)</f>
        <v>11</v>
      </c>
      <c r="N9" s="121">
        <f>100/M10*M9</f>
        <v>30.555555555555554</v>
      </c>
      <c r="O9" s="176">
        <f>SUM(O10-O8)</f>
        <v>22</v>
      </c>
      <c r="P9" s="91">
        <f>100/O10*O9</f>
        <v>41.509433962264154</v>
      </c>
      <c r="Q9" s="92">
        <f>SUM(Q10-Q8)</f>
        <v>132</v>
      </c>
      <c r="R9" s="121">
        <f>100/Q10*Q9</f>
        <v>51.5625</v>
      </c>
    </row>
    <row r="10" spans="1:18" s="182" customFormat="1" ht="18" customHeight="1" thickBot="1" x14ac:dyDescent="0.25">
      <c r="A10" s="412"/>
      <c r="B10" s="339" t="s">
        <v>1</v>
      </c>
      <c r="C10" s="93">
        <v>26</v>
      </c>
      <c r="D10" s="94">
        <f>100/C10*C10</f>
        <v>100</v>
      </c>
      <c r="E10" s="93">
        <v>30</v>
      </c>
      <c r="F10" s="94">
        <f>100/E10*E10</f>
        <v>100</v>
      </c>
      <c r="G10" s="93">
        <v>39</v>
      </c>
      <c r="H10" s="94">
        <f>100/G10*G10</f>
        <v>100.00000000000001</v>
      </c>
      <c r="I10" s="93">
        <v>19</v>
      </c>
      <c r="J10" s="267">
        <f>100/I10*I10</f>
        <v>100</v>
      </c>
      <c r="K10" s="93">
        <f>SUM(K14,K18,K22,K26,K30,K34,K38)</f>
        <v>53</v>
      </c>
      <c r="L10" s="267">
        <f>100/K10*K10</f>
        <v>100</v>
      </c>
      <c r="M10" s="93">
        <f>SUM(M14,M18,M22,M26,M30,M34,M38)</f>
        <v>36</v>
      </c>
      <c r="N10" s="267">
        <f>100/M10*M10</f>
        <v>100</v>
      </c>
      <c r="O10" s="93">
        <f>SUM(O14,O18,O22,O26,O30,O34,O38,O42,O59)</f>
        <v>53</v>
      </c>
      <c r="P10" s="267">
        <f>100/O10*O10</f>
        <v>100</v>
      </c>
      <c r="Q10" s="93">
        <f t="shared" si="0"/>
        <v>256</v>
      </c>
      <c r="R10" s="340">
        <f>100/Q10*Q10</f>
        <v>100</v>
      </c>
    </row>
    <row r="11" spans="1:18" s="182" customFormat="1" ht="18" customHeight="1" thickTop="1" thickBot="1" x14ac:dyDescent="0.35">
      <c r="A11" s="413"/>
      <c r="B11" s="414"/>
      <c r="C11" s="95"/>
      <c r="D11" s="239"/>
      <c r="E11" s="95"/>
      <c r="F11" s="239"/>
      <c r="G11" s="95"/>
      <c r="H11" s="239"/>
      <c r="I11" s="95"/>
      <c r="J11" s="239"/>
      <c r="K11" s="95"/>
      <c r="L11" s="239"/>
      <c r="M11" s="95"/>
      <c r="N11" s="239"/>
      <c r="O11" s="95"/>
      <c r="P11" s="239"/>
      <c r="Q11" s="95"/>
      <c r="R11" s="239"/>
    </row>
    <row r="12" spans="1:18" s="186" customFormat="1" ht="18" customHeight="1" thickTop="1" x14ac:dyDescent="0.2">
      <c r="A12" s="396" t="s">
        <v>72</v>
      </c>
      <c r="B12" s="337" t="s">
        <v>50</v>
      </c>
      <c r="C12" s="174">
        <v>0</v>
      </c>
      <c r="D12" s="97">
        <f>100/C14*C12</f>
        <v>0</v>
      </c>
      <c r="E12" s="194">
        <v>2</v>
      </c>
      <c r="F12" s="268">
        <f>100/E14*E12</f>
        <v>50</v>
      </c>
      <c r="G12" s="174">
        <v>1</v>
      </c>
      <c r="H12" s="97">
        <f>100/G14*G12</f>
        <v>25</v>
      </c>
      <c r="I12" s="194">
        <v>1</v>
      </c>
      <c r="J12" s="268">
        <f>100/I14*I12</f>
        <v>100</v>
      </c>
      <c r="K12" s="174">
        <v>1</v>
      </c>
      <c r="L12" s="268">
        <f>100/K14*K12</f>
        <v>100</v>
      </c>
      <c r="M12" s="194">
        <v>0</v>
      </c>
      <c r="N12" s="268">
        <v>0</v>
      </c>
      <c r="O12" s="174">
        <v>1</v>
      </c>
      <c r="P12" s="97">
        <f>100/O14*O12</f>
        <v>100</v>
      </c>
      <c r="Q12" s="277">
        <f t="shared" ref="Q12:Q13" si="1">SUM(C12,E12,G12,I12,K12,M12,O12)</f>
        <v>6</v>
      </c>
      <c r="R12" s="268">
        <f>100/Q14*Q12</f>
        <v>46.153846153846153</v>
      </c>
    </row>
    <row r="13" spans="1:18" s="186" customFormat="1" ht="18" customHeight="1" x14ac:dyDescent="0.2">
      <c r="A13" s="397"/>
      <c r="B13" s="338" t="s">
        <v>169</v>
      </c>
      <c r="C13" s="176">
        <v>2</v>
      </c>
      <c r="D13" s="91">
        <f>100/C14*C13</f>
        <v>100</v>
      </c>
      <c r="E13" s="195">
        <v>2</v>
      </c>
      <c r="F13" s="121">
        <f>100/E14*E13</f>
        <v>50</v>
      </c>
      <c r="G13" s="176">
        <v>3</v>
      </c>
      <c r="H13" s="91">
        <f>100/G14*G13</f>
        <v>75</v>
      </c>
      <c r="I13" s="195">
        <v>0</v>
      </c>
      <c r="J13" s="121">
        <f>100/I14*I13</f>
        <v>0</v>
      </c>
      <c r="K13" s="176">
        <v>0</v>
      </c>
      <c r="L13" s="121">
        <f>100/K14*K13</f>
        <v>0</v>
      </c>
      <c r="M13" s="195">
        <v>0</v>
      </c>
      <c r="N13" s="121">
        <v>0</v>
      </c>
      <c r="O13" s="176">
        <v>0</v>
      </c>
      <c r="P13" s="91">
        <f>100/O14*O13</f>
        <v>0</v>
      </c>
      <c r="Q13" s="92">
        <f t="shared" si="1"/>
        <v>7</v>
      </c>
      <c r="R13" s="121">
        <f>100/Q14*Q13</f>
        <v>53.846153846153847</v>
      </c>
    </row>
    <row r="14" spans="1:18" s="186" customFormat="1" ht="18" customHeight="1" thickBot="1" x14ac:dyDescent="0.25">
      <c r="A14" s="412"/>
      <c r="B14" s="339" t="s">
        <v>1</v>
      </c>
      <c r="C14" s="93">
        <v>2</v>
      </c>
      <c r="D14" s="94">
        <f>100/C14*C14</f>
        <v>100</v>
      </c>
      <c r="E14" s="93">
        <v>4</v>
      </c>
      <c r="F14" s="94">
        <f>100/E14*E14</f>
        <v>100</v>
      </c>
      <c r="G14" s="93">
        <v>4</v>
      </c>
      <c r="H14" s="94">
        <f>100/G14*G14</f>
        <v>100</v>
      </c>
      <c r="I14" s="93">
        <v>1</v>
      </c>
      <c r="J14" s="267">
        <f>100/I14*I14</f>
        <v>100</v>
      </c>
      <c r="K14" s="93">
        <v>1</v>
      </c>
      <c r="L14" s="267">
        <f>100/K14*K14</f>
        <v>100</v>
      </c>
      <c r="M14" s="93">
        <v>0</v>
      </c>
      <c r="N14" s="267">
        <v>0</v>
      </c>
      <c r="O14" s="93">
        <f>SUM(O12:O13)</f>
        <v>1</v>
      </c>
      <c r="P14" s="267">
        <f>100/O14*O14</f>
        <v>100</v>
      </c>
      <c r="Q14" s="93">
        <f t="shared" ref="Q14" si="2">SUM(C14,E14,G14,I14,K14,M14,O14)</f>
        <v>13</v>
      </c>
      <c r="R14" s="340">
        <f>100/Q14*Q14</f>
        <v>100</v>
      </c>
    </row>
    <row r="15" spans="1:18" s="186" customFormat="1" ht="18" customHeight="1" thickTop="1" thickBot="1" x14ac:dyDescent="0.25">
      <c r="A15" s="416"/>
      <c r="B15" s="166"/>
      <c r="C15" s="188"/>
      <c r="D15" s="240"/>
      <c r="E15" s="188"/>
      <c r="F15" s="188"/>
      <c r="G15" s="188"/>
      <c r="H15" s="240"/>
      <c r="I15" s="188"/>
      <c r="J15" s="240"/>
      <c r="K15" s="188"/>
      <c r="L15" s="240"/>
      <c r="M15" s="188"/>
      <c r="N15" s="240"/>
      <c r="O15" s="188"/>
      <c r="P15" s="240"/>
      <c r="Q15" s="188"/>
      <c r="R15" s="240"/>
    </row>
    <row r="16" spans="1:18" s="186" customFormat="1" ht="18" customHeight="1" thickTop="1" x14ac:dyDescent="0.2">
      <c r="A16" s="396" t="s">
        <v>73</v>
      </c>
      <c r="B16" s="337" t="s">
        <v>50</v>
      </c>
      <c r="C16" s="174">
        <v>1</v>
      </c>
      <c r="D16" s="97">
        <f>100/C18*C16</f>
        <v>50</v>
      </c>
      <c r="E16" s="194">
        <v>0</v>
      </c>
      <c r="F16" s="268">
        <f>100/E18*E16</f>
        <v>0</v>
      </c>
      <c r="G16" s="174">
        <v>0</v>
      </c>
      <c r="H16" s="97">
        <f>100/G18*G16</f>
        <v>0</v>
      </c>
      <c r="I16" s="194">
        <v>0</v>
      </c>
      <c r="J16" s="268">
        <v>0</v>
      </c>
      <c r="K16" s="174">
        <v>0</v>
      </c>
      <c r="L16" s="268">
        <v>0</v>
      </c>
      <c r="M16" s="194">
        <v>0</v>
      </c>
      <c r="N16" s="268">
        <v>0</v>
      </c>
      <c r="O16" s="174">
        <v>0</v>
      </c>
      <c r="P16" s="97">
        <v>0</v>
      </c>
      <c r="Q16" s="277">
        <f t="shared" ref="Q16:Q17" si="3">SUM(C16,E16,G16,I16,K16,M16,O16)</f>
        <v>1</v>
      </c>
      <c r="R16" s="268">
        <f>100/Q18*Q16</f>
        <v>10</v>
      </c>
    </row>
    <row r="17" spans="1:19" s="186" customFormat="1" ht="18" customHeight="1" x14ac:dyDescent="0.2">
      <c r="A17" s="397"/>
      <c r="B17" s="338" t="s">
        <v>169</v>
      </c>
      <c r="C17" s="176">
        <v>1</v>
      </c>
      <c r="D17" s="91">
        <f>100/C18*C17</f>
        <v>50</v>
      </c>
      <c r="E17" s="195">
        <v>2</v>
      </c>
      <c r="F17" s="121">
        <f>100/E18*E17</f>
        <v>100</v>
      </c>
      <c r="G17" s="176">
        <v>3</v>
      </c>
      <c r="H17" s="91">
        <f>100/G18*G17</f>
        <v>100</v>
      </c>
      <c r="I17" s="195">
        <v>0</v>
      </c>
      <c r="J17" s="121">
        <v>0</v>
      </c>
      <c r="K17" s="176">
        <f>SUM(K18-K16)</f>
        <v>1</v>
      </c>
      <c r="L17" s="121">
        <f>100/K18*K17</f>
        <v>100</v>
      </c>
      <c r="M17" s="195">
        <v>2</v>
      </c>
      <c r="N17" s="121">
        <f>100/M18*M17</f>
        <v>100</v>
      </c>
      <c r="O17" s="176">
        <v>0</v>
      </c>
      <c r="P17" s="91">
        <v>0</v>
      </c>
      <c r="Q17" s="92">
        <f t="shared" si="3"/>
        <v>9</v>
      </c>
      <c r="R17" s="121">
        <f>100/Q18*Q17</f>
        <v>90</v>
      </c>
    </row>
    <row r="18" spans="1:19" s="186" customFormat="1" ht="18" customHeight="1" thickBot="1" x14ac:dyDescent="0.25">
      <c r="A18" s="412"/>
      <c r="B18" s="339" t="s">
        <v>1</v>
      </c>
      <c r="C18" s="93">
        <v>2</v>
      </c>
      <c r="D18" s="94">
        <f>100/C18*C18</f>
        <v>100</v>
      </c>
      <c r="E18" s="93">
        <v>2</v>
      </c>
      <c r="F18" s="94">
        <f>100/E18*E18</f>
        <v>100</v>
      </c>
      <c r="G18" s="93">
        <v>3</v>
      </c>
      <c r="H18" s="94">
        <f>100/G18*G18</f>
        <v>100</v>
      </c>
      <c r="I18" s="93">
        <v>0</v>
      </c>
      <c r="J18" s="267">
        <v>0</v>
      </c>
      <c r="K18" s="93">
        <v>1</v>
      </c>
      <c r="L18" s="267">
        <f>100/K18*K18</f>
        <v>100</v>
      </c>
      <c r="M18" s="93">
        <v>2</v>
      </c>
      <c r="N18" s="267">
        <f>100/M18*M18</f>
        <v>100</v>
      </c>
      <c r="O18" s="93">
        <v>0</v>
      </c>
      <c r="P18" s="267">
        <v>0</v>
      </c>
      <c r="Q18" s="93">
        <f t="shared" ref="Q18" si="4">SUM(C18,E18,G18,I18,K18,M18,O18)</f>
        <v>10</v>
      </c>
      <c r="R18" s="340">
        <f>100/Q18*Q18</f>
        <v>100</v>
      </c>
    </row>
    <row r="19" spans="1:19" s="186" customFormat="1" ht="18" customHeight="1" thickTop="1" thickBot="1" x14ac:dyDescent="0.25">
      <c r="A19" s="416"/>
      <c r="B19" s="166"/>
      <c r="C19" s="188"/>
      <c r="D19" s="240"/>
      <c r="E19" s="188"/>
      <c r="F19" s="188"/>
      <c r="G19" s="188"/>
      <c r="H19" s="240"/>
      <c r="I19" s="188"/>
      <c r="J19" s="240"/>
      <c r="K19" s="188"/>
      <c r="L19" s="240"/>
      <c r="M19" s="188"/>
      <c r="N19" s="240"/>
      <c r="O19" s="188"/>
      <c r="P19" s="240"/>
      <c r="Q19" s="188"/>
      <c r="R19" s="240"/>
    </row>
    <row r="20" spans="1:19" s="186" customFormat="1" ht="18" customHeight="1" thickTop="1" x14ac:dyDescent="0.2">
      <c r="A20" s="396" t="s">
        <v>74</v>
      </c>
      <c r="B20" s="337" t="s">
        <v>50</v>
      </c>
      <c r="C20" s="174">
        <v>2</v>
      </c>
      <c r="D20" s="97">
        <f>100/C22*C20</f>
        <v>66.666666666666671</v>
      </c>
      <c r="E20" s="194">
        <v>1</v>
      </c>
      <c r="F20" s="268">
        <f>100/E22*E20</f>
        <v>33.333333333333336</v>
      </c>
      <c r="G20" s="174">
        <v>4</v>
      </c>
      <c r="H20" s="97">
        <f>100/G22*G20</f>
        <v>66.666666666666671</v>
      </c>
      <c r="I20" s="194">
        <v>4</v>
      </c>
      <c r="J20" s="268">
        <f>100/I22*I20</f>
        <v>80</v>
      </c>
      <c r="K20" s="174">
        <v>8</v>
      </c>
      <c r="L20" s="268">
        <f>100/K22*K20</f>
        <v>88.888888888888886</v>
      </c>
      <c r="M20" s="194">
        <v>10</v>
      </c>
      <c r="N20" s="268">
        <f>100/M22*M20</f>
        <v>100</v>
      </c>
      <c r="O20" s="174">
        <v>11</v>
      </c>
      <c r="P20" s="97">
        <f>100/O22*O20</f>
        <v>64.705882352941188</v>
      </c>
      <c r="Q20" s="277">
        <f t="shared" ref="Q20:Q21" si="5">SUM(C20,E20,G20,I20,K20,M20,O20)</f>
        <v>40</v>
      </c>
      <c r="R20" s="268">
        <f>100/Q22*Q20</f>
        <v>75.471698113207552</v>
      </c>
    </row>
    <row r="21" spans="1:19" s="186" customFormat="1" ht="18" customHeight="1" x14ac:dyDescent="0.2">
      <c r="A21" s="397"/>
      <c r="B21" s="338" t="s">
        <v>169</v>
      </c>
      <c r="C21" s="176">
        <v>1</v>
      </c>
      <c r="D21" s="91">
        <f>100/C22*C21</f>
        <v>33.333333333333336</v>
      </c>
      <c r="E21" s="195">
        <v>2</v>
      </c>
      <c r="F21" s="121">
        <f>100/E22*E21</f>
        <v>66.666666666666671</v>
      </c>
      <c r="G21" s="176">
        <f>SUM(G22-G20)</f>
        <v>2</v>
      </c>
      <c r="H21" s="91">
        <f>100/G22*G21</f>
        <v>33.333333333333336</v>
      </c>
      <c r="I21" s="195">
        <f>SUM(I22-I20)</f>
        <v>1</v>
      </c>
      <c r="J21" s="121">
        <f>100/I22*I21</f>
        <v>20</v>
      </c>
      <c r="K21" s="176">
        <f>SUM(K22-K20)</f>
        <v>1</v>
      </c>
      <c r="L21" s="121">
        <f>100/K22*K21</f>
        <v>11.111111111111111</v>
      </c>
      <c r="M21" s="195">
        <v>0</v>
      </c>
      <c r="N21" s="121">
        <f>100/M22*M21</f>
        <v>0</v>
      </c>
      <c r="O21" s="176">
        <v>6</v>
      </c>
      <c r="P21" s="91">
        <f>100/O22*O21</f>
        <v>35.294117647058826</v>
      </c>
      <c r="Q21" s="92">
        <f t="shared" si="5"/>
        <v>13</v>
      </c>
      <c r="R21" s="121">
        <f>100/Q22*Q21</f>
        <v>24.528301886792452</v>
      </c>
    </row>
    <row r="22" spans="1:19" s="186" customFormat="1" ht="18" customHeight="1" thickBot="1" x14ac:dyDescent="0.25">
      <c r="A22" s="412"/>
      <c r="B22" s="339" t="s">
        <v>1</v>
      </c>
      <c r="C22" s="93">
        <v>3</v>
      </c>
      <c r="D22" s="94">
        <f>100/C22*C22</f>
        <v>100</v>
      </c>
      <c r="E22" s="93">
        <v>3</v>
      </c>
      <c r="F22" s="94">
        <f>100/E22*E22</f>
        <v>100</v>
      </c>
      <c r="G22" s="93">
        <v>6</v>
      </c>
      <c r="H22" s="94">
        <f>100/G22*G22</f>
        <v>100</v>
      </c>
      <c r="I22" s="93">
        <v>5</v>
      </c>
      <c r="J22" s="267">
        <f>100/I22*I22</f>
        <v>100</v>
      </c>
      <c r="K22" s="93">
        <v>9</v>
      </c>
      <c r="L22" s="267">
        <f>100/K22*K22</f>
        <v>100</v>
      </c>
      <c r="M22" s="93">
        <v>10</v>
      </c>
      <c r="N22" s="267">
        <f>100/M22*M22</f>
        <v>100</v>
      </c>
      <c r="O22" s="93">
        <f>SUM(O20:O21)</f>
        <v>17</v>
      </c>
      <c r="P22" s="267">
        <f>100/O22*O22</f>
        <v>100</v>
      </c>
      <c r="Q22" s="93">
        <f t="shared" ref="Q22" si="6">SUM(C22,E22,G22,I22,K22,M22,O22)</f>
        <v>53</v>
      </c>
      <c r="R22" s="340">
        <f>100/Q22*Q22</f>
        <v>100</v>
      </c>
    </row>
    <row r="23" spans="1:19" s="186" customFormat="1" ht="18" customHeight="1" thickTop="1" thickBot="1" x14ac:dyDescent="0.25">
      <c r="A23" s="416"/>
      <c r="B23" s="166"/>
      <c r="C23" s="188"/>
      <c r="D23" s="240"/>
      <c r="E23" s="188"/>
      <c r="F23" s="240"/>
      <c r="G23" s="188"/>
      <c r="H23" s="240"/>
      <c r="I23" s="188"/>
      <c r="J23" s="240"/>
      <c r="K23" s="188"/>
      <c r="L23" s="240"/>
      <c r="M23" s="188"/>
      <c r="N23" s="240"/>
      <c r="O23" s="188"/>
      <c r="P23" s="240"/>
      <c r="Q23" s="188"/>
      <c r="R23" s="240"/>
    </row>
    <row r="24" spans="1:19" s="186" customFormat="1" ht="18" customHeight="1" thickTop="1" x14ac:dyDescent="0.2">
      <c r="A24" s="396" t="s">
        <v>75</v>
      </c>
      <c r="B24" s="337" t="s">
        <v>50</v>
      </c>
      <c r="C24" s="174">
        <v>1</v>
      </c>
      <c r="D24" s="97">
        <f>100/C26*C24</f>
        <v>9.0909090909090917</v>
      </c>
      <c r="E24" s="194">
        <v>1</v>
      </c>
      <c r="F24" s="268">
        <f>100/E26*E24</f>
        <v>10</v>
      </c>
      <c r="G24" s="174">
        <v>10</v>
      </c>
      <c r="H24" s="97">
        <f>100/G26*G24</f>
        <v>90.909090909090921</v>
      </c>
      <c r="I24" s="194">
        <v>5</v>
      </c>
      <c r="J24" s="268">
        <f>100/I26*I24</f>
        <v>83.333333333333343</v>
      </c>
      <c r="K24" s="174">
        <v>0</v>
      </c>
      <c r="L24" s="268">
        <v>0</v>
      </c>
      <c r="M24" s="194">
        <v>0</v>
      </c>
      <c r="N24" s="268">
        <v>0</v>
      </c>
      <c r="O24" s="174">
        <v>0</v>
      </c>
      <c r="P24" s="97">
        <v>0</v>
      </c>
      <c r="Q24" s="277">
        <f t="shared" ref="Q24:Q25" si="7">SUM(C24,E24,G24,I24,K24,M24,O24)</f>
        <v>17</v>
      </c>
      <c r="R24" s="268">
        <f>100/Q26*Q24</f>
        <v>44.736842105263165</v>
      </c>
    </row>
    <row r="25" spans="1:19" s="186" customFormat="1" ht="18" customHeight="1" x14ac:dyDescent="0.2">
      <c r="A25" s="397"/>
      <c r="B25" s="338" t="s">
        <v>169</v>
      </c>
      <c r="C25" s="176">
        <v>10</v>
      </c>
      <c r="D25" s="91">
        <f>100/C26*C25</f>
        <v>90.909090909090921</v>
      </c>
      <c r="E25" s="195">
        <v>6</v>
      </c>
      <c r="F25" s="121">
        <f>100/E26*E25</f>
        <v>60</v>
      </c>
      <c r="G25" s="176">
        <v>1</v>
      </c>
      <c r="H25" s="91">
        <f>100/G26*G25</f>
        <v>9.0909090909090917</v>
      </c>
      <c r="I25" s="195">
        <f>SUM(I26-I24)</f>
        <v>1</v>
      </c>
      <c r="J25" s="121">
        <f>100/I26*I25</f>
        <v>16.666666666666668</v>
      </c>
      <c r="K25" s="176">
        <v>0</v>
      </c>
      <c r="L25" s="121">
        <v>0</v>
      </c>
      <c r="M25" s="195">
        <v>0</v>
      </c>
      <c r="N25" s="121">
        <v>0</v>
      </c>
      <c r="O25" s="176">
        <v>0</v>
      </c>
      <c r="P25" s="91">
        <v>0</v>
      </c>
      <c r="Q25" s="92">
        <f t="shared" si="7"/>
        <v>18</v>
      </c>
      <c r="R25" s="121">
        <f>100/Q26*Q25</f>
        <v>47.368421052631582</v>
      </c>
    </row>
    <row r="26" spans="1:19" s="186" customFormat="1" ht="18" customHeight="1" thickBot="1" x14ac:dyDescent="0.25">
      <c r="A26" s="412"/>
      <c r="B26" s="339" t="s">
        <v>1</v>
      </c>
      <c r="C26" s="93">
        <v>11</v>
      </c>
      <c r="D26" s="94">
        <f>100/C26*C26</f>
        <v>100.00000000000001</v>
      </c>
      <c r="E26" s="93">
        <v>10</v>
      </c>
      <c r="F26" s="94">
        <f>100/E26*E26</f>
        <v>100</v>
      </c>
      <c r="G26" s="93">
        <v>11</v>
      </c>
      <c r="H26" s="94">
        <f>100/G26*G26</f>
        <v>100.00000000000001</v>
      </c>
      <c r="I26" s="93">
        <v>6</v>
      </c>
      <c r="J26" s="267">
        <f>100/I26*I26</f>
        <v>100</v>
      </c>
      <c r="K26" s="93">
        <v>0</v>
      </c>
      <c r="L26" s="267">
        <v>0</v>
      </c>
      <c r="M26" s="93">
        <v>0</v>
      </c>
      <c r="N26" s="267">
        <v>0</v>
      </c>
      <c r="O26" s="93">
        <v>0</v>
      </c>
      <c r="P26" s="267">
        <v>0</v>
      </c>
      <c r="Q26" s="93">
        <f t="shared" ref="Q26" si="8">SUM(C26,E26,G26,I26,K26,M26,O26)</f>
        <v>38</v>
      </c>
      <c r="R26" s="340">
        <f>100/Q26*Q26</f>
        <v>100</v>
      </c>
      <c r="S26" s="189"/>
    </row>
    <row r="27" spans="1:19" s="186" customFormat="1" ht="18" customHeight="1" thickTop="1" thickBot="1" x14ac:dyDescent="0.25">
      <c r="A27" s="416"/>
      <c r="B27" s="166"/>
      <c r="C27" s="188"/>
      <c r="D27" s="240"/>
      <c r="E27" s="188"/>
      <c r="F27" s="240"/>
      <c r="G27" s="188"/>
      <c r="H27" s="240"/>
      <c r="I27" s="188"/>
      <c r="J27" s="240"/>
      <c r="K27" s="188"/>
      <c r="L27" s="240"/>
      <c r="M27" s="188"/>
      <c r="N27" s="240"/>
      <c r="O27" s="188"/>
      <c r="P27" s="240"/>
      <c r="Q27" s="188"/>
      <c r="R27" s="240"/>
    </row>
    <row r="28" spans="1:19" s="186" customFormat="1" ht="18" customHeight="1" thickTop="1" x14ac:dyDescent="0.2">
      <c r="A28" s="396" t="s">
        <v>165</v>
      </c>
      <c r="B28" s="337" t="s">
        <v>50</v>
      </c>
      <c r="C28" s="174">
        <v>0</v>
      </c>
      <c r="D28" s="268">
        <v>0</v>
      </c>
      <c r="E28" s="174">
        <v>0</v>
      </c>
      <c r="F28" s="268">
        <v>0</v>
      </c>
      <c r="G28" s="174">
        <v>0</v>
      </c>
      <c r="H28" s="268">
        <v>0</v>
      </c>
      <c r="I28" s="174">
        <v>0</v>
      </c>
      <c r="J28" s="268">
        <v>0</v>
      </c>
      <c r="K28" s="174">
        <v>18</v>
      </c>
      <c r="L28" s="268">
        <f>100/K30*K28</f>
        <v>52.941176470588239</v>
      </c>
      <c r="M28" s="194">
        <v>12</v>
      </c>
      <c r="N28" s="268">
        <f>100/M30*M28</f>
        <v>66.666666666666657</v>
      </c>
      <c r="O28" s="174">
        <v>10</v>
      </c>
      <c r="P28" s="97">
        <f>100/O30*O28</f>
        <v>83.333333333333343</v>
      </c>
      <c r="Q28" s="277">
        <f t="shared" ref="Q28:Q29" si="9">SUM(C28,E28,G28,I28,K28,M28,O28)</f>
        <v>40</v>
      </c>
      <c r="R28" s="268">
        <f>100/Q30*Q28</f>
        <v>62.5</v>
      </c>
    </row>
    <row r="29" spans="1:19" s="186" customFormat="1" ht="18" customHeight="1" x14ac:dyDescent="0.2">
      <c r="A29" s="397"/>
      <c r="B29" s="338" t="s">
        <v>169</v>
      </c>
      <c r="C29" s="176">
        <v>0</v>
      </c>
      <c r="D29" s="121">
        <v>0</v>
      </c>
      <c r="E29" s="176">
        <v>0</v>
      </c>
      <c r="F29" s="121">
        <v>0</v>
      </c>
      <c r="G29" s="176">
        <v>0</v>
      </c>
      <c r="H29" s="121">
        <v>0</v>
      </c>
      <c r="I29" s="176">
        <v>0</v>
      </c>
      <c r="J29" s="121">
        <v>0</v>
      </c>
      <c r="K29" s="176">
        <f>SUM(K30-K28)</f>
        <v>16</v>
      </c>
      <c r="L29" s="121">
        <f>100/K30*K29</f>
        <v>47.058823529411768</v>
      </c>
      <c r="M29" s="195">
        <v>6</v>
      </c>
      <c r="N29" s="121">
        <f>100/M30*M29</f>
        <v>33.333333333333329</v>
      </c>
      <c r="O29" s="176">
        <v>2</v>
      </c>
      <c r="P29" s="91">
        <f>100/O30*O29</f>
        <v>16.666666666666668</v>
      </c>
      <c r="Q29" s="92">
        <f t="shared" si="9"/>
        <v>24</v>
      </c>
      <c r="R29" s="121">
        <f>100/Q30*Q29</f>
        <v>37.5</v>
      </c>
    </row>
    <row r="30" spans="1:19" s="186" customFormat="1" ht="18" customHeight="1" thickBot="1" x14ac:dyDescent="0.25">
      <c r="A30" s="412"/>
      <c r="B30" s="339" t="s">
        <v>1</v>
      </c>
      <c r="C30" s="93">
        <v>0</v>
      </c>
      <c r="D30" s="267">
        <v>0</v>
      </c>
      <c r="E30" s="93">
        <v>0</v>
      </c>
      <c r="F30" s="267">
        <v>0</v>
      </c>
      <c r="G30" s="93">
        <v>0</v>
      </c>
      <c r="H30" s="267">
        <v>0</v>
      </c>
      <c r="I30" s="93">
        <v>0</v>
      </c>
      <c r="J30" s="267">
        <v>0</v>
      </c>
      <c r="K30" s="93">
        <v>34</v>
      </c>
      <c r="L30" s="267">
        <f>100/K30*K30</f>
        <v>100</v>
      </c>
      <c r="M30" s="93">
        <f>SUM(M28:M29)</f>
        <v>18</v>
      </c>
      <c r="N30" s="267">
        <f>100/M30*M30</f>
        <v>100</v>
      </c>
      <c r="O30" s="93">
        <f>SUM(O28:O29)</f>
        <v>12</v>
      </c>
      <c r="P30" s="267">
        <f>100/O30*O30</f>
        <v>100</v>
      </c>
      <c r="Q30" s="93">
        <f t="shared" ref="Q30" si="10">SUM(C30,E30,G30,I30,K30,M30,O30)</f>
        <v>64</v>
      </c>
      <c r="R30" s="340">
        <f>100/Q30*Q30</f>
        <v>100</v>
      </c>
      <c r="S30" s="189"/>
    </row>
    <row r="31" spans="1:19" s="186" customFormat="1" ht="18" customHeight="1" thickTop="1" thickBot="1" x14ac:dyDescent="0.25">
      <c r="A31" s="416"/>
      <c r="B31" s="166"/>
      <c r="C31" s="188"/>
      <c r="D31" s="240"/>
      <c r="E31" s="188"/>
      <c r="F31" s="240"/>
      <c r="G31" s="188"/>
      <c r="H31" s="240"/>
      <c r="I31" s="188"/>
      <c r="J31" s="240"/>
      <c r="K31" s="188"/>
      <c r="L31" s="240"/>
      <c r="M31" s="188"/>
      <c r="N31" s="240"/>
      <c r="O31" s="188"/>
      <c r="P31" s="240"/>
      <c r="Q31" s="188"/>
      <c r="R31" s="240"/>
    </row>
    <row r="32" spans="1:19" s="186" customFormat="1" ht="18" customHeight="1" thickTop="1" x14ac:dyDescent="0.2">
      <c r="A32" s="396" t="s">
        <v>76</v>
      </c>
      <c r="B32" s="337" t="s">
        <v>50</v>
      </c>
      <c r="C32" s="174">
        <v>0</v>
      </c>
      <c r="D32" s="97">
        <f>100/C34*C32</f>
        <v>0</v>
      </c>
      <c r="E32" s="194">
        <v>0</v>
      </c>
      <c r="F32" s="268">
        <f>100/E34*E32</f>
        <v>0</v>
      </c>
      <c r="G32" s="174">
        <v>3</v>
      </c>
      <c r="H32" s="97">
        <f>100/G34*G32</f>
        <v>100</v>
      </c>
      <c r="I32" s="194">
        <v>0</v>
      </c>
      <c r="J32" s="268">
        <v>0</v>
      </c>
      <c r="K32" s="174">
        <v>0</v>
      </c>
      <c r="L32" s="97">
        <v>0</v>
      </c>
      <c r="M32" s="194">
        <v>2</v>
      </c>
      <c r="N32" s="268">
        <f>100/M34*M32</f>
        <v>100</v>
      </c>
      <c r="O32" s="174">
        <v>0</v>
      </c>
      <c r="P32" s="97">
        <v>0</v>
      </c>
      <c r="Q32" s="277">
        <f t="shared" ref="Q32:Q33" si="11">SUM(C32,E32,G32,I32,K32,M32,O32)</f>
        <v>5</v>
      </c>
      <c r="R32" s="268">
        <f>100/Q34*Q32</f>
        <v>41.666666666666671</v>
      </c>
    </row>
    <row r="33" spans="1:18" s="186" customFormat="1" ht="18" customHeight="1" x14ac:dyDescent="0.2">
      <c r="A33" s="397"/>
      <c r="B33" s="338" t="s">
        <v>169</v>
      </c>
      <c r="C33" s="176">
        <v>5</v>
      </c>
      <c r="D33" s="91">
        <f>100/C34*C33</f>
        <v>100</v>
      </c>
      <c r="E33" s="195">
        <v>2</v>
      </c>
      <c r="F33" s="121">
        <f>100/E34*E33</f>
        <v>100</v>
      </c>
      <c r="G33" s="176">
        <v>0</v>
      </c>
      <c r="H33" s="91">
        <f>100/G34*G33</f>
        <v>0</v>
      </c>
      <c r="I33" s="195">
        <v>0</v>
      </c>
      <c r="J33" s="121">
        <v>0</v>
      </c>
      <c r="K33" s="176">
        <v>0</v>
      </c>
      <c r="L33" s="91">
        <v>0</v>
      </c>
      <c r="M33" s="195">
        <f>SUM(M34-M32)</f>
        <v>0</v>
      </c>
      <c r="N33" s="121">
        <v>0</v>
      </c>
      <c r="O33" s="176">
        <v>0</v>
      </c>
      <c r="P33" s="91">
        <v>0</v>
      </c>
      <c r="Q33" s="92">
        <f t="shared" si="11"/>
        <v>7</v>
      </c>
      <c r="R33" s="121">
        <f>100/Q34*Q33</f>
        <v>58.333333333333336</v>
      </c>
    </row>
    <row r="34" spans="1:18" s="186" customFormat="1" ht="18" customHeight="1" thickBot="1" x14ac:dyDescent="0.25">
      <c r="A34" s="412"/>
      <c r="B34" s="339" t="s">
        <v>1</v>
      </c>
      <c r="C34" s="93">
        <v>5</v>
      </c>
      <c r="D34" s="94">
        <f>100/C34*C34</f>
        <v>100</v>
      </c>
      <c r="E34" s="93">
        <v>2</v>
      </c>
      <c r="F34" s="94">
        <f>100/E34*E34</f>
        <v>100</v>
      </c>
      <c r="G34" s="93">
        <v>3</v>
      </c>
      <c r="H34" s="94">
        <f>100/G34*G34</f>
        <v>100</v>
      </c>
      <c r="I34" s="93">
        <v>0</v>
      </c>
      <c r="J34" s="267">
        <v>0</v>
      </c>
      <c r="K34" s="93">
        <v>0</v>
      </c>
      <c r="L34" s="340">
        <v>0</v>
      </c>
      <c r="M34" s="93">
        <v>2</v>
      </c>
      <c r="N34" s="267">
        <f>100/M34*M34</f>
        <v>100</v>
      </c>
      <c r="O34" s="93">
        <v>0</v>
      </c>
      <c r="P34" s="267">
        <v>0</v>
      </c>
      <c r="Q34" s="93">
        <f t="shared" ref="Q34" si="12">SUM(C34,E34,G34,I34,K34,M34,O34)</f>
        <v>12</v>
      </c>
      <c r="R34" s="340">
        <f>100/Q34*Q34</f>
        <v>100</v>
      </c>
    </row>
    <row r="35" spans="1:18" s="186" customFormat="1" ht="18" customHeight="1" thickTop="1" thickBot="1" x14ac:dyDescent="0.25">
      <c r="A35" s="416"/>
      <c r="B35" s="166"/>
      <c r="C35" s="188"/>
      <c r="D35" s="240"/>
      <c r="E35" s="188"/>
      <c r="F35" s="188"/>
      <c r="G35" s="188"/>
      <c r="H35" s="240"/>
      <c r="I35" s="188"/>
      <c r="J35" s="240"/>
      <c r="K35" s="188"/>
      <c r="L35" s="240"/>
      <c r="M35" s="188"/>
      <c r="N35" s="240"/>
      <c r="O35" s="188"/>
      <c r="P35" s="240"/>
      <c r="Q35" s="188"/>
      <c r="R35" s="240"/>
    </row>
    <row r="36" spans="1:18" s="186" customFormat="1" ht="18" customHeight="1" thickTop="1" x14ac:dyDescent="0.2">
      <c r="A36" s="396" t="s">
        <v>77</v>
      </c>
      <c r="B36" s="337" t="s">
        <v>50</v>
      </c>
      <c r="C36" s="174">
        <v>0</v>
      </c>
      <c r="D36" s="97">
        <f>100/C38*C36</f>
        <v>0</v>
      </c>
      <c r="E36" s="194">
        <v>2</v>
      </c>
      <c r="F36" s="268">
        <f>100/E38*E36</f>
        <v>22.222222222222221</v>
      </c>
      <c r="G36" s="174">
        <v>2</v>
      </c>
      <c r="H36" s="97">
        <f>100/G38*G36</f>
        <v>16.666666666666668</v>
      </c>
      <c r="I36" s="194">
        <v>1</v>
      </c>
      <c r="J36" s="268">
        <f>100/I38*I36</f>
        <v>14.285714285714286</v>
      </c>
      <c r="K36" s="194">
        <v>0</v>
      </c>
      <c r="L36" s="268">
        <f>100/K38*K36</f>
        <v>0</v>
      </c>
      <c r="M36" s="194">
        <v>1</v>
      </c>
      <c r="N36" s="268">
        <f>100/M38*M36</f>
        <v>25</v>
      </c>
      <c r="O36" s="174">
        <v>0</v>
      </c>
      <c r="P36" s="97">
        <f>100/O38*O36</f>
        <v>0</v>
      </c>
      <c r="Q36" s="277">
        <f t="shared" ref="Q36:Q37" si="13">SUM(C36,E36,G36,I36,K36,M36,O36)</f>
        <v>6</v>
      </c>
      <c r="R36" s="268">
        <f>100/Q38*Q36</f>
        <v>13.636363636363637</v>
      </c>
    </row>
    <row r="37" spans="1:18" s="186" customFormat="1" ht="18" customHeight="1" x14ac:dyDescent="0.2">
      <c r="A37" s="397"/>
      <c r="B37" s="338" t="s">
        <v>169</v>
      </c>
      <c r="C37" s="176">
        <v>3</v>
      </c>
      <c r="D37" s="91">
        <f>100/C38*C37</f>
        <v>100</v>
      </c>
      <c r="E37" s="195">
        <v>7</v>
      </c>
      <c r="F37" s="121">
        <f>100/E38*E37</f>
        <v>77.777777777777771</v>
      </c>
      <c r="G37" s="176">
        <v>10</v>
      </c>
      <c r="H37" s="91">
        <f>100/G38*G37</f>
        <v>83.333333333333343</v>
      </c>
      <c r="I37" s="195">
        <v>6</v>
      </c>
      <c r="J37" s="121">
        <f>100/I38*I37</f>
        <v>85.714285714285722</v>
      </c>
      <c r="K37" s="176">
        <v>8</v>
      </c>
      <c r="L37" s="91">
        <f>100/K38*K37</f>
        <v>100</v>
      </c>
      <c r="M37" s="195">
        <f>SUM(M38-M36)</f>
        <v>3</v>
      </c>
      <c r="N37" s="121">
        <f>100/M38*M37</f>
        <v>75</v>
      </c>
      <c r="O37" s="176">
        <v>1</v>
      </c>
      <c r="P37" s="91">
        <f>100/O38*O37</f>
        <v>100</v>
      </c>
      <c r="Q37" s="92">
        <f t="shared" si="13"/>
        <v>38</v>
      </c>
      <c r="R37" s="121">
        <f>100/Q38*Q37</f>
        <v>86.363636363636374</v>
      </c>
    </row>
    <row r="38" spans="1:18" s="186" customFormat="1" ht="18" customHeight="1" thickBot="1" x14ac:dyDescent="0.25">
      <c r="A38" s="412"/>
      <c r="B38" s="339" t="s">
        <v>1</v>
      </c>
      <c r="C38" s="93">
        <v>3</v>
      </c>
      <c r="D38" s="94">
        <f>100/C38*C38</f>
        <v>100</v>
      </c>
      <c r="E38" s="93">
        <v>9</v>
      </c>
      <c r="F38" s="94">
        <f>100/E38*E38</f>
        <v>100</v>
      </c>
      <c r="G38" s="93">
        <v>12</v>
      </c>
      <c r="H38" s="94">
        <f>100/G38*G38</f>
        <v>100</v>
      </c>
      <c r="I38" s="93">
        <v>7</v>
      </c>
      <c r="J38" s="267">
        <f>100/I38*I38</f>
        <v>100</v>
      </c>
      <c r="K38" s="93">
        <v>8</v>
      </c>
      <c r="L38" s="340">
        <f>100/K38*K38</f>
        <v>100</v>
      </c>
      <c r="M38" s="93">
        <v>4</v>
      </c>
      <c r="N38" s="267">
        <f>100/M38*M38</f>
        <v>100</v>
      </c>
      <c r="O38" s="93">
        <f>SUM(O36:O37)</f>
        <v>1</v>
      </c>
      <c r="P38" s="267">
        <f>100/O38*O38</f>
        <v>100</v>
      </c>
      <c r="Q38" s="93">
        <f t="shared" ref="Q38" si="14">SUM(C38,E38,G38,I38,K38,M38,O38)</f>
        <v>44</v>
      </c>
      <c r="R38" s="340">
        <f>100/Q38*Q38</f>
        <v>100.00000000000001</v>
      </c>
    </row>
    <row r="39" spans="1:18" s="186" customFormat="1" ht="12.6" thickTop="1" thickBot="1" x14ac:dyDescent="0.25">
      <c r="A39" s="417"/>
      <c r="B39" s="166"/>
      <c r="C39" s="166"/>
      <c r="D39" s="241"/>
      <c r="E39" s="166"/>
      <c r="F39" s="166"/>
      <c r="G39" s="166"/>
      <c r="H39" s="241"/>
      <c r="I39" s="166"/>
      <c r="J39" s="241"/>
      <c r="K39" s="166"/>
      <c r="L39" s="241"/>
      <c r="M39" s="166"/>
      <c r="N39" s="241"/>
      <c r="O39" s="166"/>
      <c r="P39" s="241"/>
      <c r="Q39" s="166"/>
      <c r="R39" s="241"/>
    </row>
    <row r="40" spans="1:18" ht="14.4" thickTop="1" x14ac:dyDescent="0.25">
      <c r="A40" s="396" t="s">
        <v>185</v>
      </c>
      <c r="B40" s="418" t="s">
        <v>186</v>
      </c>
      <c r="C40" s="194">
        <v>0</v>
      </c>
      <c r="D40" s="268">
        <v>0</v>
      </c>
      <c r="E40" s="174">
        <v>0</v>
      </c>
      <c r="F40" s="268">
        <v>0</v>
      </c>
      <c r="G40" s="174">
        <v>0</v>
      </c>
      <c r="H40" s="268">
        <v>0</v>
      </c>
      <c r="I40" s="174">
        <v>0</v>
      </c>
      <c r="J40" s="268">
        <v>0</v>
      </c>
      <c r="K40" s="174">
        <v>0</v>
      </c>
      <c r="L40" s="268">
        <v>0</v>
      </c>
      <c r="M40" s="174">
        <v>0</v>
      </c>
      <c r="N40" s="268">
        <v>0</v>
      </c>
      <c r="O40" s="174">
        <f>SUM(O49,O45,O53)</f>
        <v>5</v>
      </c>
      <c r="P40" s="268">
        <f>100/O42*O40</f>
        <v>45.45454545454546</v>
      </c>
      <c r="Q40" s="335">
        <f t="shared" ref="Q40" si="15">SUM(C40,E40,G40,I40,K40,M40,O40)</f>
        <v>5</v>
      </c>
      <c r="R40" s="268">
        <f>100/Q42*Q40</f>
        <v>45.45454545454546</v>
      </c>
    </row>
    <row r="41" spans="1:18" s="159" customFormat="1" ht="11.4" x14ac:dyDescent="0.2">
      <c r="A41" s="397"/>
      <c r="B41" s="348" t="s">
        <v>169</v>
      </c>
      <c r="C41" s="195">
        <v>0</v>
      </c>
      <c r="D41" s="121">
        <v>0</v>
      </c>
      <c r="E41" s="176">
        <v>0</v>
      </c>
      <c r="F41" s="121">
        <v>0</v>
      </c>
      <c r="G41" s="176">
        <v>0</v>
      </c>
      <c r="H41" s="121">
        <v>0</v>
      </c>
      <c r="I41" s="176">
        <v>0</v>
      </c>
      <c r="J41" s="121">
        <v>0</v>
      </c>
      <c r="K41" s="176">
        <v>0</v>
      </c>
      <c r="L41" s="121">
        <v>0</v>
      </c>
      <c r="M41" s="176">
        <v>0</v>
      </c>
      <c r="N41" s="121">
        <v>0</v>
      </c>
      <c r="O41" s="176">
        <f>SUM(O46,O50,O54)</f>
        <v>6</v>
      </c>
      <c r="P41" s="121">
        <f t="shared" ref="P41" si="16">100/O42*O41</f>
        <v>54.545454545454547</v>
      </c>
      <c r="Q41" s="90">
        <f t="shared" ref="Q41" si="17">SUM(Q42)-Q40</f>
        <v>6</v>
      </c>
      <c r="R41" s="121">
        <f t="shared" ref="R41" si="18">100/Q42*Q41</f>
        <v>54.545454545454547</v>
      </c>
    </row>
    <row r="42" spans="1:18" s="159" customFormat="1" ht="11.4" x14ac:dyDescent="0.2">
      <c r="A42" s="397"/>
      <c r="B42" s="348" t="s">
        <v>1</v>
      </c>
      <c r="C42" s="92">
        <v>0</v>
      </c>
      <c r="D42" s="121">
        <v>0</v>
      </c>
      <c r="E42" s="90">
        <v>0</v>
      </c>
      <c r="F42" s="121">
        <v>0</v>
      </c>
      <c r="G42" s="90">
        <v>0</v>
      </c>
      <c r="H42" s="121">
        <v>0</v>
      </c>
      <c r="I42" s="90">
        <v>0</v>
      </c>
      <c r="J42" s="121">
        <v>0</v>
      </c>
      <c r="K42" s="90">
        <v>0</v>
      </c>
      <c r="L42" s="121">
        <v>0</v>
      </c>
      <c r="M42" s="90">
        <v>0</v>
      </c>
      <c r="N42" s="121">
        <v>0</v>
      </c>
      <c r="O42" s="90">
        <f>SUM(O40:O41)</f>
        <v>11</v>
      </c>
      <c r="P42" s="269">
        <f>100/O42*O42</f>
        <v>100.00000000000001</v>
      </c>
      <c r="Q42" s="90">
        <f t="shared" ref="Q42" si="19">SUM(C42,E42,G42,I42,K42,M42,O42)</f>
        <v>11</v>
      </c>
      <c r="R42" s="269">
        <f>100/Q42*Q42</f>
        <v>100.00000000000001</v>
      </c>
    </row>
    <row r="43" spans="1:18" s="159" customFormat="1" ht="11.4" x14ac:dyDescent="0.2">
      <c r="A43" s="419"/>
      <c r="B43" s="420" t="s">
        <v>0</v>
      </c>
      <c r="C43" s="348"/>
      <c r="D43" s="349"/>
      <c r="E43" s="345"/>
      <c r="F43" s="350"/>
      <c r="G43" s="345"/>
      <c r="H43" s="349"/>
      <c r="I43" s="345"/>
      <c r="J43" s="349"/>
      <c r="K43" s="345"/>
      <c r="L43" s="349"/>
      <c r="M43" s="345"/>
      <c r="N43" s="349"/>
      <c r="O43" s="345"/>
      <c r="P43" s="349"/>
      <c r="Q43" s="345"/>
      <c r="R43" s="349"/>
    </row>
    <row r="44" spans="1:18" s="159" customFormat="1" ht="11.4" x14ac:dyDescent="0.2">
      <c r="A44" s="419"/>
      <c r="B44" s="420"/>
      <c r="C44" s="348"/>
      <c r="D44" s="349"/>
      <c r="E44" s="345"/>
      <c r="F44" s="350"/>
      <c r="G44" s="345"/>
      <c r="H44" s="349"/>
      <c r="I44" s="345"/>
      <c r="J44" s="349"/>
      <c r="K44" s="345"/>
      <c r="L44" s="349"/>
      <c r="M44" s="345"/>
      <c r="N44" s="349"/>
      <c r="O44" s="345"/>
      <c r="P44" s="349"/>
      <c r="Q44" s="345"/>
      <c r="R44" s="349"/>
    </row>
    <row r="45" spans="1:18" s="159" customFormat="1" ht="11.4" x14ac:dyDescent="0.2">
      <c r="A45" s="394" t="s">
        <v>174</v>
      </c>
      <c r="B45" s="341" t="s">
        <v>50</v>
      </c>
      <c r="C45" s="195">
        <v>0</v>
      </c>
      <c r="D45" s="121">
        <v>0</v>
      </c>
      <c r="E45" s="176">
        <v>0</v>
      </c>
      <c r="F45" s="121">
        <v>0</v>
      </c>
      <c r="G45" s="176">
        <v>0</v>
      </c>
      <c r="H45" s="121">
        <v>0</v>
      </c>
      <c r="I45" s="176">
        <v>0</v>
      </c>
      <c r="J45" s="121">
        <v>0</v>
      </c>
      <c r="K45" s="176">
        <v>0</v>
      </c>
      <c r="L45" s="121">
        <v>0</v>
      </c>
      <c r="M45" s="176">
        <v>0</v>
      </c>
      <c r="N45" s="121">
        <v>0</v>
      </c>
      <c r="O45" s="176">
        <v>0</v>
      </c>
      <c r="P45" s="121">
        <v>0</v>
      </c>
      <c r="Q45" s="90">
        <f t="shared" ref="Q45" si="20">SUM(C45,E45,G45,I45,K45,M45,O45)</f>
        <v>0</v>
      </c>
      <c r="R45" s="121">
        <v>0</v>
      </c>
    </row>
    <row r="46" spans="1:18" s="159" customFormat="1" ht="11.4" x14ac:dyDescent="0.2">
      <c r="A46" s="394"/>
      <c r="B46" s="341" t="s">
        <v>169</v>
      </c>
      <c r="C46" s="195">
        <v>0</v>
      </c>
      <c r="D46" s="121">
        <v>0</v>
      </c>
      <c r="E46" s="176">
        <v>0</v>
      </c>
      <c r="F46" s="121">
        <v>0</v>
      </c>
      <c r="G46" s="176">
        <v>0</v>
      </c>
      <c r="H46" s="121">
        <v>0</v>
      </c>
      <c r="I46" s="176">
        <v>0</v>
      </c>
      <c r="J46" s="121">
        <v>0</v>
      </c>
      <c r="K46" s="176">
        <v>0</v>
      </c>
      <c r="L46" s="121">
        <v>0</v>
      </c>
      <c r="M46" s="176">
        <v>0</v>
      </c>
      <c r="N46" s="121">
        <v>0</v>
      </c>
      <c r="O46" s="176">
        <v>0</v>
      </c>
      <c r="P46" s="121">
        <v>0</v>
      </c>
      <c r="Q46" s="90">
        <f t="shared" ref="Q46" si="21">SUM(Q47)-Q45</f>
        <v>0</v>
      </c>
      <c r="R46" s="121">
        <v>0</v>
      </c>
    </row>
    <row r="47" spans="1:18" x14ac:dyDescent="0.25">
      <c r="A47" s="394"/>
      <c r="B47" s="341" t="s">
        <v>1</v>
      </c>
      <c r="C47" s="92">
        <v>0</v>
      </c>
      <c r="D47" s="121">
        <v>0</v>
      </c>
      <c r="E47" s="90">
        <v>0</v>
      </c>
      <c r="F47" s="121">
        <v>0</v>
      </c>
      <c r="G47" s="90">
        <v>0</v>
      </c>
      <c r="H47" s="121">
        <v>0</v>
      </c>
      <c r="I47" s="90">
        <v>0</v>
      </c>
      <c r="J47" s="121">
        <v>0</v>
      </c>
      <c r="K47" s="90">
        <v>0</v>
      </c>
      <c r="L47" s="121">
        <v>0</v>
      </c>
      <c r="M47" s="90">
        <v>0</v>
      </c>
      <c r="N47" s="121">
        <v>0</v>
      </c>
      <c r="O47" s="90">
        <f>SUM(O45:O46)</f>
        <v>0</v>
      </c>
      <c r="P47" s="269">
        <v>0</v>
      </c>
      <c r="Q47" s="90">
        <f t="shared" ref="Q47:Q53" si="22">SUM(C47,E47,G47,I47,K47,M47,O47)</f>
        <v>0</v>
      </c>
      <c r="R47" s="269">
        <v>0</v>
      </c>
    </row>
    <row r="48" spans="1:18" x14ac:dyDescent="0.25">
      <c r="A48" s="379"/>
      <c r="B48" s="341"/>
      <c r="C48" s="92"/>
      <c r="D48" s="121"/>
      <c r="E48" s="90"/>
      <c r="F48" s="121"/>
      <c r="G48" s="90"/>
      <c r="H48" s="121"/>
      <c r="I48" s="90"/>
      <c r="J48" s="121"/>
      <c r="K48" s="90"/>
      <c r="L48" s="121"/>
      <c r="M48" s="90"/>
      <c r="N48" s="121"/>
      <c r="O48" s="90"/>
      <c r="P48" s="269"/>
      <c r="Q48" s="90"/>
      <c r="R48" s="269"/>
    </row>
    <row r="49" spans="1:18" x14ac:dyDescent="0.25">
      <c r="A49" s="394" t="s">
        <v>175</v>
      </c>
      <c r="B49" s="341" t="s">
        <v>50</v>
      </c>
      <c r="C49" s="195">
        <v>0</v>
      </c>
      <c r="D49" s="121">
        <v>0</v>
      </c>
      <c r="E49" s="176">
        <v>0</v>
      </c>
      <c r="F49" s="121">
        <v>0</v>
      </c>
      <c r="G49" s="176">
        <v>0</v>
      </c>
      <c r="H49" s="121">
        <v>0</v>
      </c>
      <c r="I49" s="176">
        <v>0</v>
      </c>
      <c r="J49" s="121">
        <v>0</v>
      </c>
      <c r="K49" s="176">
        <v>0</v>
      </c>
      <c r="L49" s="121">
        <v>0</v>
      </c>
      <c r="M49" s="176">
        <v>0</v>
      </c>
      <c r="N49" s="121">
        <v>0</v>
      </c>
      <c r="O49" s="90">
        <v>2</v>
      </c>
      <c r="P49" s="121">
        <f>100/O51*O49</f>
        <v>25</v>
      </c>
      <c r="Q49" s="90">
        <f t="shared" ref="Q49" si="23">SUM(C49,E49,G49,I49,K49,M49,O49)</f>
        <v>2</v>
      </c>
      <c r="R49" s="121">
        <f>100/Q51*Q49</f>
        <v>25</v>
      </c>
    </row>
    <row r="50" spans="1:18" x14ac:dyDescent="0.25">
      <c r="A50" s="394"/>
      <c r="B50" s="341" t="s">
        <v>169</v>
      </c>
      <c r="C50" s="195">
        <v>0</v>
      </c>
      <c r="D50" s="121">
        <v>0</v>
      </c>
      <c r="E50" s="176">
        <v>0</v>
      </c>
      <c r="F50" s="121">
        <v>0</v>
      </c>
      <c r="G50" s="176">
        <v>0</v>
      </c>
      <c r="H50" s="121">
        <v>0</v>
      </c>
      <c r="I50" s="176">
        <v>0</v>
      </c>
      <c r="J50" s="121">
        <v>0</v>
      </c>
      <c r="K50" s="176">
        <v>0</v>
      </c>
      <c r="L50" s="121">
        <v>0</v>
      </c>
      <c r="M50" s="176">
        <v>0</v>
      </c>
      <c r="N50" s="121">
        <v>0</v>
      </c>
      <c r="O50" s="90">
        <v>6</v>
      </c>
      <c r="P50" s="121">
        <f>100/O51*O50</f>
        <v>75</v>
      </c>
      <c r="Q50" s="90">
        <f t="shared" ref="Q50" si="24">SUM(Q51)-Q49</f>
        <v>6</v>
      </c>
      <c r="R50" s="121">
        <f t="shared" ref="R50" si="25">100/Q51*Q50</f>
        <v>75</v>
      </c>
    </row>
    <row r="51" spans="1:18" x14ac:dyDescent="0.25">
      <c r="A51" s="394"/>
      <c r="B51" s="341" t="s">
        <v>1</v>
      </c>
      <c r="C51" s="92">
        <v>0</v>
      </c>
      <c r="D51" s="121">
        <v>0</v>
      </c>
      <c r="E51" s="90">
        <v>0</v>
      </c>
      <c r="F51" s="121">
        <v>0</v>
      </c>
      <c r="G51" s="90">
        <v>0</v>
      </c>
      <c r="H51" s="121">
        <v>0</v>
      </c>
      <c r="I51" s="90">
        <v>0</v>
      </c>
      <c r="J51" s="121">
        <v>0</v>
      </c>
      <c r="K51" s="90">
        <v>0</v>
      </c>
      <c r="L51" s="121">
        <v>0</v>
      </c>
      <c r="M51" s="90">
        <v>0</v>
      </c>
      <c r="N51" s="121">
        <v>0</v>
      </c>
      <c r="O51" s="90">
        <f>SUM(O49:O50)</f>
        <v>8</v>
      </c>
      <c r="P51" s="121">
        <f>100/O51*O51</f>
        <v>100</v>
      </c>
      <c r="Q51" s="90">
        <f t="shared" ref="Q51" si="26">SUM(C51,E51,G51,I51,K51,M51,O51)</f>
        <v>8</v>
      </c>
      <c r="R51" s="269">
        <f>100/Q51*Q51</f>
        <v>100</v>
      </c>
    </row>
    <row r="52" spans="1:18" x14ac:dyDescent="0.25">
      <c r="A52" s="379"/>
      <c r="B52" s="341"/>
      <c r="C52" s="92"/>
      <c r="D52" s="121"/>
      <c r="E52" s="90"/>
      <c r="F52" s="121"/>
      <c r="G52" s="90"/>
      <c r="H52" s="121"/>
      <c r="I52" s="90"/>
      <c r="J52" s="121"/>
      <c r="K52" s="90"/>
      <c r="L52" s="121"/>
      <c r="M52" s="90"/>
      <c r="N52" s="121"/>
      <c r="O52" s="90"/>
      <c r="P52" s="269"/>
      <c r="Q52" s="90"/>
      <c r="R52" s="269"/>
    </row>
    <row r="53" spans="1:18" x14ac:dyDescent="0.25">
      <c r="A53" s="394" t="s">
        <v>176</v>
      </c>
      <c r="B53" s="341" t="s">
        <v>50</v>
      </c>
      <c r="C53" s="195">
        <v>0</v>
      </c>
      <c r="D53" s="121">
        <v>0</v>
      </c>
      <c r="E53" s="176">
        <v>0</v>
      </c>
      <c r="F53" s="121">
        <v>0</v>
      </c>
      <c r="G53" s="176">
        <v>0</v>
      </c>
      <c r="H53" s="121">
        <v>0</v>
      </c>
      <c r="I53" s="176">
        <v>0</v>
      </c>
      <c r="J53" s="121">
        <v>0</v>
      </c>
      <c r="K53" s="176">
        <v>0</v>
      </c>
      <c r="L53" s="121">
        <v>0</v>
      </c>
      <c r="M53" s="176">
        <v>0</v>
      </c>
      <c r="N53" s="121">
        <v>0</v>
      </c>
      <c r="O53" s="176">
        <v>3</v>
      </c>
      <c r="P53" s="121">
        <f>100/O55*O53</f>
        <v>100</v>
      </c>
      <c r="Q53" s="90">
        <f t="shared" si="22"/>
        <v>3</v>
      </c>
      <c r="R53" s="121">
        <f>100/Q55*Q53</f>
        <v>100</v>
      </c>
    </row>
    <row r="54" spans="1:18" x14ac:dyDescent="0.25">
      <c r="A54" s="394"/>
      <c r="B54" s="341" t="s">
        <v>169</v>
      </c>
      <c r="C54" s="195">
        <v>0</v>
      </c>
      <c r="D54" s="121">
        <v>0</v>
      </c>
      <c r="E54" s="176">
        <v>0</v>
      </c>
      <c r="F54" s="121">
        <v>0</v>
      </c>
      <c r="G54" s="176">
        <v>0</v>
      </c>
      <c r="H54" s="121">
        <v>0</v>
      </c>
      <c r="I54" s="176">
        <v>0</v>
      </c>
      <c r="J54" s="121">
        <v>0</v>
      </c>
      <c r="K54" s="176">
        <v>0</v>
      </c>
      <c r="L54" s="121">
        <v>0</v>
      </c>
      <c r="M54" s="176">
        <v>0</v>
      </c>
      <c r="N54" s="121">
        <v>0</v>
      </c>
      <c r="O54" s="176">
        <v>0</v>
      </c>
      <c r="P54" s="121">
        <f t="shared" ref="P54" si="27">100/O55*O54</f>
        <v>0</v>
      </c>
      <c r="Q54" s="90">
        <f t="shared" ref="Q54" si="28">SUM(Q55)-Q53</f>
        <v>0</v>
      </c>
      <c r="R54" s="121">
        <f t="shared" ref="R54" si="29">100/Q55*Q54</f>
        <v>0</v>
      </c>
    </row>
    <row r="55" spans="1:18" ht="14.4" thickBot="1" x14ac:dyDescent="0.3">
      <c r="A55" s="395"/>
      <c r="B55" s="339" t="s">
        <v>1</v>
      </c>
      <c r="C55" s="93">
        <v>0</v>
      </c>
      <c r="D55" s="343">
        <v>0</v>
      </c>
      <c r="E55" s="100">
        <v>0</v>
      </c>
      <c r="F55" s="343">
        <v>0</v>
      </c>
      <c r="G55" s="100">
        <v>0</v>
      </c>
      <c r="H55" s="343">
        <v>0</v>
      </c>
      <c r="I55" s="100">
        <v>0</v>
      </c>
      <c r="J55" s="343">
        <v>0</v>
      </c>
      <c r="K55" s="100">
        <v>0</v>
      </c>
      <c r="L55" s="343">
        <v>0</v>
      </c>
      <c r="M55" s="100">
        <v>0</v>
      </c>
      <c r="N55" s="343">
        <v>0</v>
      </c>
      <c r="O55" s="100">
        <f>SUM(O53:O54)</f>
        <v>3</v>
      </c>
      <c r="P55" s="340">
        <f>100/O55*O55</f>
        <v>100</v>
      </c>
      <c r="Q55" s="100">
        <f t="shared" ref="Q55" si="30">SUM(C55,E55,G55,I55,K55,M55,O55)</f>
        <v>3</v>
      </c>
      <c r="R55" s="340">
        <f>100/Q55*Q55</f>
        <v>100</v>
      </c>
    </row>
    <row r="56" spans="1:18" ht="15" thickTop="1" thickBot="1" x14ac:dyDescent="0.3">
      <c r="A56" s="164"/>
      <c r="B56" s="163"/>
      <c r="C56" s="163"/>
      <c r="D56" s="163"/>
      <c r="E56" s="163"/>
      <c r="F56" s="163"/>
      <c r="G56" s="163"/>
      <c r="H56" s="163"/>
      <c r="I56" s="166"/>
      <c r="J56" s="241"/>
      <c r="K56" s="163"/>
      <c r="L56" s="163"/>
      <c r="M56" s="163"/>
      <c r="N56" s="163"/>
      <c r="O56" s="163"/>
      <c r="P56" s="163"/>
      <c r="Q56" s="163"/>
      <c r="R56" s="163"/>
    </row>
    <row r="57" spans="1:18" ht="14.4" thickTop="1" x14ac:dyDescent="0.25">
      <c r="A57" s="396" t="s">
        <v>187</v>
      </c>
      <c r="B57" s="337" t="s">
        <v>50</v>
      </c>
      <c r="C57" s="174">
        <v>0</v>
      </c>
      <c r="D57" s="268">
        <v>0</v>
      </c>
      <c r="E57" s="174">
        <v>0</v>
      </c>
      <c r="F57" s="268">
        <v>0</v>
      </c>
      <c r="G57" s="174">
        <v>0</v>
      </c>
      <c r="H57" s="268">
        <v>0</v>
      </c>
      <c r="I57" s="174">
        <v>0</v>
      </c>
      <c r="J57" s="268">
        <v>0</v>
      </c>
      <c r="K57" s="174">
        <v>0</v>
      </c>
      <c r="L57" s="268">
        <v>0</v>
      </c>
      <c r="M57" s="174">
        <v>0</v>
      </c>
      <c r="N57" s="97">
        <v>0</v>
      </c>
      <c r="O57" s="376">
        <f>SUM(O62,O66,O70)</f>
        <v>4</v>
      </c>
      <c r="P57" s="268">
        <f>100/O59*O57</f>
        <v>36.363636363636367</v>
      </c>
      <c r="Q57" s="277">
        <f t="shared" ref="Q57" si="31">SUM(C57,E57,G57,I57,K57,M57,O57)</f>
        <v>4</v>
      </c>
      <c r="R57" s="268">
        <f>100/Q59*Q57</f>
        <v>36.363636363636367</v>
      </c>
    </row>
    <row r="58" spans="1:18" x14ac:dyDescent="0.25">
      <c r="A58" s="397"/>
      <c r="B58" s="338" t="s">
        <v>169</v>
      </c>
      <c r="C58" s="176">
        <v>0</v>
      </c>
      <c r="D58" s="121">
        <v>0</v>
      </c>
      <c r="E58" s="176">
        <v>0</v>
      </c>
      <c r="F58" s="91">
        <v>0</v>
      </c>
      <c r="G58" s="195">
        <v>0</v>
      </c>
      <c r="H58" s="121">
        <v>0</v>
      </c>
      <c r="I58" s="176">
        <v>0</v>
      </c>
      <c r="J58" s="121">
        <v>0</v>
      </c>
      <c r="K58" s="176">
        <v>0</v>
      </c>
      <c r="L58" s="121">
        <v>0</v>
      </c>
      <c r="M58" s="176">
        <v>0</v>
      </c>
      <c r="N58" s="121">
        <v>0</v>
      </c>
      <c r="O58" s="195">
        <f>SUM(O63,O67,O71)</f>
        <v>7</v>
      </c>
      <c r="P58" s="91">
        <f t="shared" ref="P58" si="32">100/O59*O58</f>
        <v>63.63636363636364</v>
      </c>
      <c r="Q58" s="92">
        <f t="shared" ref="Q58" si="33">SUM(Q59)-Q57</f>
        <v>7</v>
      </c>
      <c r="R58" s="121">
        <f t="shared" ref="R58" si="34">100/Q59*Q58</f>
        <v>63.63636363636364</v>
      </c>
    </row>
    <row r="59" spans="1:18" x14ac:dyDescent="0.25">
      <c r="A59" s="397"/>
      <c r="B59" s="338" t="s">
        <v>1</v>
      </c>
      <c r="C59" s="90">
        <v>0</v>
      </c>
      <c r="D59" s="91">
        <v>0</v>
      </c>
      <c r="E59" s="92">
        <v>0</v>
      </c>
      <c r="F59" s="91">
        <v>0</v>
      </c>
      <c r="G59" s="92">
        <v>0</v>
      </c>
      <c r="H59" s="121">
        <v>0</v>
      </c>
      <c r="I59" s="92">
        <v>0</v>
      </c>
      <c r="J59" s="121">
        <v>0</v>
      </c>
      <c r="K59" s="90">
        <v>0</v>
      </c>
      <c r="L59" s="121">
        <v>0</v>
      </c>
      <c r="M59" s="90">
        <v>0</v>
      </c>
      <c r="N59" s="121">
        <v>0</v>
      </c>
      <c r="O59" s="90">
        <f>SUM(O57:O58)</f>
        <v>11</v>
      </c>
      <c r="P59" s="421">
        <f>100/O59*O59</f>
        <v>100.00000000000001</v>
      </c>
      <c r="Q59" s="92">
        <f t="shared" ref="Q59" si="35">SUM(C59,E59,G59,I59,K59,M59,O59)</f>
        <v>11</v>
      </c>
      <c r="R59" s="269">
        <f>100/Q59*Q59</f>
        <v>100.00000000000001</v>
      </c>
    </row>
    <row r="60" spans="1:18" x14ac:dyDescent="0.25">
      <c r="A60" s="422"/>
      <c r="B60" s="423" t="s">
        <v>0</v>
      </c>
      <c r="C60" s="345"/>
      <c r="D60" s="349"/>
      <c r="E60" s="345"/>
      <c r="F60" s="350"/>
      <c r="G60" s="345"/>
      <c r="H60" s="349"/>
      <c r="I60" s="345"/>
      <c r="J60" s="349"/>
      <c r="K60" s="345"/>
      <c r="L60" s="349"/>
      <c r="M60" s="345"/>
      <c r="N60" s="349"/>
      <c r="O60" s="345"/>
      <c r="P60" s="349"/>
      <c r="Q60" s="345"/>
      <c r="R60" s="349"/>
    </row>
    <row r="61" spans="1:18" x14ac:dyDescent="0.25">
      <c r="A61" s="422"/>
      <c r="B61" s="423"/>
      <c r="C61" s="345"/>
      <c r="D61" s="349"/>
      <c r="E61" s="345"/>
      <c r="F61" s="350"/>
      <c r="G61" s="345"/>
      <c r="H61" s="349"/>
      <c r="I61" s="345"/>
      <c r="J61" s="349"/>
      <c r="K61" s="345"/>
      <c r="L61" s="349"/>
      <c r="M61" s="345"/>
      <c r="N61" s="349"/>
      <c r="O61" s="345"/>
      <c r="P61" s="349"/>
      <c r="Q61" s="345"/>
      <c r="R61" s="349"/>
    </row>
    <row r="62" spans="1:18" x14ac:dyDescent="0.25">
      <c r="A62" s="394" t="s">
        <v>180</v>
      </c>
      <c r="B62" s="338" t="s">
        <v>50</v>
      </c>
      <c r="C62" s="176">
        <v>0</v>
      </c>
      <c r="D62" s="121">
        <v>0</v>
      </c>
      <c r="E62" s="176">
        <v>0</v>
      </c>
      <c r="F62" s="121">
        <v>0</v>
      </c>
      <c r="G62" s="176">
        <v>0</v>
      </c>
      <c r="H62" s="121">
        <v>0</v>
      </c>
      <c r="I62" s="176">
        <v>0</v>
      </c>
      <c r="J62" s="121">
        <v>0</v>
      </c>
      <c r="K62" s="176">
        <v>0</v>
      </c>
      <c r="L62" s="121">
        <v>0</v>
      </c>
      <c r="M62" s="176">
        <v>0</v>
      </c>
      <c r="N62" s="121">
        <v>0</v>
      </c>
      <c r="O62" s="176">
        <v>3</v>
      </c>
      <c r="P62" s="121">
        <f>100/O64*O62</f>
        <v>33.333333333333329</v>
      </c>
      <c r="Q62" s="90">
        <f t="shared" ref="Q62" si="36">SUM(C62,E62,G62,I62,K62,M62,O62)</f>
        <v>3</v>
      </c>
      <c r="R62" s="121">
        <f>100/Q64*Q62</f>
        <v>33.333333333333329</v>
      </c>
    </row>
    <row r="63" spans="1:18" x14ac:dyDescent="0.25">
      <c r="A63" s="394"/>
      <c r="B63" s="338" t="s">
        <v>169</v>
      </c>
      <c r="C63" s="176">
        <v>0</v>
      </c>
      <c r="D63" s="121">
        <v>0</v>
      </c>
      <c r="E63" s="176">
        <v>0</v>
      </c>
      <c r="F63" s="121">
        <v>0</v>
      </c>
      <c r="G63" s="176">
        <v>0</v>
      </c>
      <c r="H63" s="121">
        <v>0</v>
      </c>
      <c r="I63" s="176">
        <v>0</v>
      </c>
      <c r="J63" s="121">
        <v>0</v>
      </c>
      <c r="K63" s="176">
        <v>0</v>
      </c>
      <c r="L63" s="121">
        <v>0</v>
      </c>
      <c r="M63" s="176">
        <v>0</v>
      </c>
      <c r="N63" s="121">
        <v>0</v>
      </c>
      <c r="O63" s="176">
        <v>6</v>
      </c>
      <c r="P63" s="121">
        <f>100/O64*O63</f>
        <v>66.666666666666657</v>
      </c>
      <c r="Q63" s="90">
        <f t="shared" ref="Q63" si="37">SUM(Q64)-Q62</f>
        <v>6</v>
      </c>
      <c r="R63" s="121">
        <f t="shared" ref="R63" si="38">100/Q64*Q63</f>
        <v>66.666666666666657</v>
      </c>
    </row>
    <row r="64" spans="1:18" x14ac:dyDescent="0.25">
      <c r="A64" s="394"/>
      <c r="B64" s="338" t="s">
        <v>1</v>
      </c>
      <c r="C64" s="90">
        <v>0</v>
      </c>
      <c r="D64" s="121">
        <v>0</v>
      </c>
      <c r="E64" s="90">
        <v>0</v>
      </c>
      <c r="F64" s="121">
        <v>0</v>
      </c>
      <c r="G64" s="90">
        <v>0</v>
      </c>
      <c r="H64" s="121">
        <v>0</v>
      </c>
      <c r="I64" s="90">
        <v>0</v>
      </c>
      <c r="J64" s="121">
        <v>0</v>
      </c>
      <c r="K64" s="90">
        <v>0</v>
      </c>
      <c r="L64" s="121">
        <v>0</v>
      </c>
      <c r="M64" s="90">
        <v>0</v>
      </c>
      <c r="N64" s="121">
        <v>0</v>
      </c>
      <c r="O64" s="90">
        <f>SUM(O62:O63)</f>
        <v>9</v>
      </c>
      <c r="P64" s="269">
        <f>100/O64*O64</f>
        <v>100</v>
      </c>
      <c r="Q64" s="90">
        <f t="shared" ref="Q64" si="39">SUM(C64,E64,G64,I64,K64,M64,O64)</f>
        <v>9</v>
      </c>
      <c r="R64" s="269">
        <f>100/Q64*Q64</f>
        <v>100</v>
      </c>
    </row>
    <row r="65" spans="1:18" x14ac:dyDescent="0.25">
      <c r="A65" s="379"/>
      <c r="B65" s="338"/>
      <c r="C65" s="90"/>
      <c r="D65" s="121"/>
      <c r="E65" s="90"/>
      <c r="F65" s="121"/>
      <c r="G65" s="90"/>
      <c r="H65" s="121"/>
      <c r="I65" s="90"/>
      <c r="J65" s="121"/>
      <c r="K65" s="90"/>
      <c r="L65" s="121"/>
      <c r="M65" s="90"/>
      <c r="N65" s="121"/>
      <c r="O65" s="90"/>
      <c r="P65" s="269"/>
      <c r="Q65" s="90"/>
      <c r="R65" s="269"/>
    </row>
    <row r="66" spans="1:18" x14ac:dyDescent="0.25">
      <c r="A66" s="394" t="s">
        <v>181</v>
      </c>
      <c r="B66" s="338" t="s">
        <v>50</v>
      </c>
      <c r="C66" s="176">
        <v>0</v>
      </c>
      <c r="D66" s="121">
        <v>0</v>
      </c>
      <c r="E66" s="176">
        <v>0</v>
      </c>
      <c r="F66" s="121">
        <v>0</v>
      </c>
      <c r="G66" s="176">
        <v>0</v>
      </c>
      <c r="H66" s="121">
        <v>0</v>
      </c>
      <c r="I66" s="176">
        <v>0</v>
      </c>
      <c r="J66" s="121">
        <v>0</v>
      </c>
      <c r="K66" s="176">
        <v>0</v>
      </c>
      <c r="L66" s="121">
        <v>0</v>
      </c>
      <c r="M66" s="176">
        <v>0</v>
      </c>
      <c r="N66" s="121">
        <v>0</v>
      </c>
      <c r="O66" s="90">
        <v>0</v>
      </c>
      <c r="P66" s="121">
        <v>0</v>
      </c>
      <c r="Q66" s="90">
        <f t="shared" ref="Q66" si="40">SUM(C66,E66,G66,I66,K66,M66,O66)</f>
        <v>0</v>
      </c>
      <c r="R66" s="121">
        <v>0</v>
      </c>
    </row>
    <row r="67" spans="1:18" x14ac:dyDescent="0.25">
      <c r="A67" s="394"/>
      <c r="B67" s="338" t="s">
        <v>169</v>
      </c>
      <c r="C67" s="176">
        <v>0</v>
      </c>
      <c r="D67" s="121">
        <v>0</v>
      </c>
      <c r="E67" s="176">
        <v>0</v>
      </c>
      <c r="F67" s="121">
        <v>0</v>
      </c>
      <c r="G67" s="176">
        <v>0</v>
      </c>
      <c r="H67" s="121">
        <v>0</v>
      </c>
      <c r="I67" s="176">
        <v>0</v>
      </c>
      <c r="J67" s="121">
        <v>0</v>
      </c>
      <c r="K67" s="176">
        <v>0</v>
      </c>
      <c r="L67" s="121">
        <v>0</v>
      </c>
      <c r="M67" s="176">
        <v>0</v>
      </c>
      <c r="N67" s="121">
        <v>0</v>
      </c>
      <c r="O67" s="90">
        <v>0</v>
      </c>
      <c r="P67" s="121">
        <v>0</v>
      </c>
      <c r="Q67" s="90">
        <f t="shared" ref="Q67" si="41">SUM(Q68)-Q66</f>
        <v>0</v>
      </c>
      <c r="R67" s="121">
        <v>0</v>
      </c>
    </row>
    <row r="68" spans="1:18" x14ac:dyDescent="0.25">
      <c r="A68" s="394"/>
      <c r="B68" s="338" t="s">
        <v>1</v>
      </c>
      <c r="C68" s="90">
        <v>0</v>
      </c>
      <c r="D68" s="121">
        <v>0</v>
      </c>
      <c r="E68" s="90">
        <v>0</v>
      </c>
      <c r="F68" s="121">
        <v>0</v>
      </c>
      <c r="G68" s="90">
        <v>0</v>
      </c>
      <c r="H68" s="121">
        <v>0</v>
      </c>
      <c r="I68" s="90">
        <v>0</v>
      </c>
      <c r="J68" s="121">
        <v>0</v>
      </c>
      <c r="K68" s="90">
        <v>0</v>
      </c>
      <c r="L68" s="121">
        <v>0</v>
      </c>
      <c r="M68" s="90">
        <v>0</v>
      </c>
      <c r="N68" s="121">
        <v>0</v>
      </c>
      <c r="O68" s="90">
        <f>SUM(O66:O67)</f>
        <v>0</v>
      </c>
      <c r="P68" s="121">
        <v>0</v>
      </c>
      <c r="Q68" s="90">
        <f t="shared" ref="Q68" si="42">SUM(C68,E68,G68,I68,K68,M68,O68)</f>
        <v>0</v>
      </c>
      <c r="R68" s="269">
        <v>0</v>
      </c>
    </row>
    <row r="69" spans="1:18" x14ac:dyDescent="0.25">
      <c r="A69" s="379"/>
      <c r="B69" s="338"/>
      <c r="C69" s="90"/>
      <c r="D69" s="121"/>
      <c r="E69" s="90"/>
      <c r="F69" s="121"/>
      <c r="G69" s="90"/>
      <c r="H69" s="121"/>
      <c r="I69" s="90"/>
      <c r="J69" s="121"/>
      <c r="K69" s="90"/>
      <c r="L69" s="121"/>
      <c r="M69" s="90"/>
      <c r="N69" s="121"/>
      <c r="O69" s="90"/>
      <c r="P69" s="269"/>
      <c r="Q69" s="90"/>
      <c r="R69" s="269"/>
    </row>
    <row r="70" spans="1:18" x14ac:dyDescent="0.25">
      <c r="A70" s="394" t="s">
        <v>188</v>
      </c>
      <c r="B70" s="338" t="s">
        <v>50</v>
      </c>
      <c r="C70" s="176">
        <v>0</v>
      </c>
      <c r="D70" s="121">
        <v>0</v>
      </c>
      <c r="E70" s="176">
        <v>0</v>
      </c>
      <c r="F70" s="121">
        <v>0</v>
      </c>
      <c r="G70" s="176">
        <v>0</v>
      </c>
      <c r="H70" s="121">
        <v>0</v>
      </c>
      <c r="I70" s="176">
        <v>0</v>
      </c>
      <c r="J70" s="121">
        <v>0</v>
      </c>
      <c r="K70" s="176">
        <v>0</v>
      </c>
      <c r="L70" s="121">
        <v>0</v>
      </c>
      <c r="M70" s="176">
        <v>0</v>
      </c>
      <c r="N70" s="121">
        <v>0</v>
      </c>
      <c r="O70" s="176">
        <v>1</v>
      </c>
      <c r="P70" s="121">
        <f>100/O72*O70</f>
        <v>50</v>
      </c>
      <c r="Q70" s="90">
        <f t="shared" ref="Q70" si="43">SUM(C70,E70,G70,I70,K70,M70,O70)</f>
        <v>1</v>
      </c>
      <c r="R70" s="121">
        <f>100/Q72*Q70</f>
        <v>50</v>
      </c>
    </row>
    <row r="71" spans="1:18" x14ac:dyDescent="0.25">
      <c r="A71" s="394"/>
      <c r="B71" s="338" t="s">
        <v>169</v>
      </c>
      <c r="C71" s="176">
        <v>0</v>
      </c>
      <c r="D71" s="121">
        <v>0</v>
      </c>
      <c r="E71" s="176">
        <v>0</v>
      </c>
      <c r="F71" s="121">
        <v>0</v>
      </c>
      <c r="G71" s="176">
        <v>0</v>
      </c>
      <c r="H71" s="121">
        <v>0</v>
      </c>
      <c r="I71" s="176">
        <v>0</v>
      </c>
      <c r="J71" s="121">
        <v>0</v>
      </c>
      <c r="K71" s="176">
        <v>0</v>
      </c>
      <c r="L71" s="121">
        <v>0</v>
      </c>
      <c r="M71" s="176">
        <v>0</v>
      </c>
      <c r="N71" s="121">
        <v>0</v>
      </c>
      <c r="O71" s="176">
        <v>1</v>
      </c>
      <c r="P71" s="121">
        <f t="shared" ref="P71" si="44">100/O72*O71</f>
        <v>50</v>
      </c>
      <c r="Q71" s="90">
        <f t="shared" ref="Q71" si="45">SUM(Q72)-Q70</f>
        <v>1</v>
      </c>
      <c r="R71" s="121">
        <f t="shared" ref="R71" si="46">100/Q72*Q71</f>
        <v>50</v>
      </c>
    </row>
    <row r="72" spans="1:18" ht="14.4" thickBot="1" x14ac:dyDescent="0.3">
      <c r="A72" s="395"/>
      <c r="B72" s="351" t="s">
        <v>1</v>
      </c>
      <c r="C72" s="100">
        <v>0</v>
      </c>
      <c r="D72" s="343">
        <v>0</v>
      </c>
      <c r="E72" s="100">
        <v>0</v>
      </c>
      <c r="F72" s="343">
        <v>0</v>
      </c>
      <c r="G72" s="100">
        <v>0</v>
      </c>
      <c r="H72" s="343">
        <v>0</v>
      </c>
      <c r="I72" s="100">
        <v>0</v>
      </c>
      <c r="J72" s="343">
        <v>0</v>
      </c>
      <c r="K72" s="100">
        <v>0</v>
      </c>
      <c r="L72" s="343">
        <v>0</v>
      </c>
      <c r="M72" s="100">
        <v>0</v>
      </c>
      <c r="N72" s="343">
        <v>0</v>
      </c>
      <c r="O72" s="100">
        <f>SUM(O70:O71)</f>
        <v>2</v>
      </c>
      <c r="P72" s="340">
        <f>100/O72*O72</f>
        <v>100</v>
      </c>
      <c r="Q72" s="100">
        <f t="shared" ref="Q72" si="47">SUM(C72,E72,G72,I72,K72,M72,O72)</f>
        <v>2</v>
      </c>
      <c r="R72" s="340">
        <f>100/Q72*Q72</f>
        <v>100</v>
      </c>
    </row>
    <row r="73" spans="1:18" ht="14.4" thickTop="1" x14ac:dyDescent="0.25"/>
  </sheetData>
  <mergeCells count="33">
    <mergeCell ref="A62:A64"/>
    <mergeCell ref="A66:A68"/>
    <mergeCell ref="A70:A72"/>
    <mergeCell ref="A40:A42"/>
    <mergeCell ref="A45:A47"/>
    <mergeCell ref="A49:A51"/>
    <mergeCell ref="A53:A55"/>
    <mergeCell ref="A57:A59"/>
    <mergeCell ref="A32:A34"/>
    <mergeCell ref="A36:A38"/>
    <mergeCell ref="Q6:R6"/>
    <mergeCell ref="A8:A10"/>
    <mergeCell ref="A12:A14"/>
    <mergeCell ref="A16:A18"/>
    <mergeCell ref="A20:A22"/>
    <mergeCell ref="A24:A26"/>
    <mergeCell ref="A5:A7"/>
    <mergeCell ref="M5:N5"/>
    <mergeCell ref="O5:P5"/>
    <mergeCell ref="Q5:R5"/>
    <mergeCell ref="C6:D6"/>
    <mergeCell ref="E6:F6"/>
    <mergeCell ref="G6:H6"/>
    <mergeCell ref="I6:J6"/>
    <mergeCell ref="A28:A30"/>
    <mergeCell ref="K6:L6"/>
    <mergeCell ref="M6:N6"/>
    <mergeCell ref="O6:P6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8" scale="67" orientation="landscape" horizontalDpi="300" verticalDpi="300" r:id="rId1"/>
  <headerFooter differentOddEven="1">
    <oddHeader>&amp;R&amp;G</oddHead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R1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24" sqref="G24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128</v>
      </c>
      <c r="B3" s="2" t="s">
        <v>101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8" customFormat="1" ht="18" customHeight="1" thickBot="1" x14ac:dyDescent="0.35">
      <c r="A7" s="390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78" customFormat="1" ht="18" customHeight="1" thickTop="1" x14ac:dyDescent="0.2">
      <c r="A8" s="391" t="s">
        <v>78</v>
      </c>
      <c r="B8" s="177" t="s">
        <v>50</v>
      </c>
      <c r="C8" s="171">
        <v>0</v>
      </c>
      <c r="D8" s="68">
        <v>0</v>
      </c>
      <c r="E8" s="175">
        <v>1</v>
      </c>
      <c r="F8" s="117">
        <f>100/E10*E8</f>
        <v>50</v>
      </c>
      <c r="G8" s="171">
        <v>2</v>
      </c>
      <c r="H8" s="68">
        <f>100/G10*G8</f>
        <v>100</v>
      </c>
      <c r="I8" s="175">
        <v>0</v>
      </c>
      <c r="J8" s="117">
        <f>100/I10*I8</f>
        <v>0</v>
      </c>
      <c r="K8" s="171">
        <v>3</v>
      </c>
      <c r="L8" s="117">
        <f>100/K10*K8</f>
        <v>75</v>
      </c>
      <c r="M8" s="175">
        <v>1</v>
      </c>
      <c r="N8" s="117">
        <f>100/M10*M8</f>
        <v>50</v>
      </c>
      <c r="O8" s="171">
        <v>2</v>
      </c>
      <c r="P8" s="117">
        <f>100/O10*O8</f>
        <v>25</v>
      </c>
      <c r="Q8" s="71">
        <f t="shared" ref="Q8:Q10" si="0">SUM(C8,E8,G8,I8,K8,M8,O8)</f>
        <v>9</v>
      </c>
      <c r="R8" s="117">
        <f>100/Q10*Q8</f>
        <v>45</v>
      </c>
    </row>
    <row r="9" spans="1:18" s="178" customFormat="1" ht="18" customHeight="1" x14ac:dyDescent="0.2">
      <c r="A9" s="392"/>
      <c r="B9" s="179" t="s">
        <v>169</v>
      </c>
      <c r="C9" s="172">
        <f>SUM(C10-C8)</f>
        <v>0</v>
      </c>
      <c r="D9" s="74">
        <v>0</v>
      </c>
      <c r="E9" s="173">
        <f>SUM(E10-E8)</f>
        <v>1</v>
      </c>
      <c r="F9" s="118">
        <f>100/E10*E9</f>
        <v>50</v>
      </c>
      <c r="G9" s="172">
        <f>SUM(G10-G8)</f>
        <v>0</v>
      </c>
      <c r="H9" s="74">
        <f>100/G10*G9</f>
        <v>0</v>
      </c>
      <c r="I9" s="173">
        <f>SUM(I10-I8)</f>
        <v>2</v>
      </c>
      <c r="J9" s="118">
        <f>100/I10*I9</f>
        <v>100</v>
      </c>
      <c r="K9" s="172">
        <f>SUM(K10-K8)</f>
        <v>1</v>
      </c>
      <c r="L9" s="118">
        <f>100/K10*K9</f>
        <v>25</v>
      </c>
      <c r="M9" s="173">
        <v>1</v>
      </c>
      <c r="N9" s="118">
        <f>100/M10*M9</f>
        <v>50</v>
      </c>
      <c r="O9" s="172">
        <v>6</v>
      </c>
      <c r="P9" s="118">
        <f>100/O10*O9</f>
        <v>75</v>
      </c>
      <c r="Q9" s="77">
        <f>SUM(Q10-Q8)</f>
        <v>11</v>
      </c>
      <c r="R9" s="118">
        <f>100/Q10*Q9</f>
        <v>55</v>
      </c>
    </row>
    <row r="10" spans="1:18" s="178" customFormat="1" ht="18" customHeight="1" thickBot="1" x14ac:dyDescent="0.25">
      <c r="A10" s="393"/>
      <c r="B10" s="181" t="s">
        <v>1</v>
      </c>
      <c r="C10" s="82">
        <v>0</v>
      </c>
      <c r="D10" s="83">
        <v>0</v>
      </c>
      <c r="E10" s="82">
        <v>2</v>
      </c>
      <c r="F10" s="83">
        <f>100/E10*E10</f>
        <v>100</v>
      </c>
      <c r="G10" s="82">
        <v>2</v>
      </c>
      <c r="H10" s="83">
        <f>100/G10*G10</f>
        <v>100</v>
      </c>
      <c r="I10" s="82">
        <v>2</v>
      </c>
      <c r="J10" s="243">
        <f>100/I10*I10</f>
        <v>100</v>
      </c>
      <c r="K10" s="82">
        <v>4</v>
      </c>
      <c r="L10" s="243">
        <f>100/K10*K10</f>
        <v>100</v>
      </c>
      <c r="M10" s="82">
        <v>2</v>
      </c>
      <c r="N10" s="243">
        <f>100/M10*M10</f>
        <v>100</v>
      </c>
      <c r="O10" s="82">
        <f>SUM(O8:O9)</f>
        <v>8</v>
      </c>
      <c r="P10" s="243">
        <f>100/O10*O10</f>
        <v>100</v>
      </c>
      <c r="Q10" s="82">
        <f t="shared" si="0"/>
        <v>20</v>
      </c>
      <c r="R10" s="245">
        <f>100/Q10*Q10</f>
        <v>100</v>
      </c>
    </row>
    <row r="11" spans="1:18" s="226" customFormat="1" ht="14.4" thickTop="1" x14ac:dyDescent="0.25">
      <c r="A11" s="225"/>
      <c r="C11" s="158"/>
      <c r="D11" s="158"/>
      <c r="E11" s="158"/>
      <c r="F11" s="158"/>
      <c r="G11" s="158"/>
      <c r="H11" s="158"/>
      <c r="I11" s="158"/>
      <c r="J11" s="246"/>
      <c r="K11" s="158"/>
      <c r="L11" s="246"/>
      <c r="M11" s="158"/>
      <c r="N11" s="246"/>
      <c r="O11" s="158"/>
      <c r="P11" s="246"/>
      <c r="Q11" s="158"/>
      <c r="R11" s="246"/>
    </row>
  </sheetData>
  <mergeCells count="18">
    <mergeCell ref="Q6:R6"/>
    <mergeCell ref="A8:A10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A5:A7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8"/>
  <sheetViews>
    <sheetView zoomScale="80" zoomScaleNormal="80" workbookViewId="0">
      <pane xSplit="2" ySplit="7" topLeftCell="C39" activePane="bottomRight" state="frozen"/>
      <selection pane="topRight" activeCell="C1" sqref="C1"/>
      <selection pane="bottomLeft" activeCell="A8" sqref="A8"/>
      <selection pane="bottomRight" activeCell="C20" sqref="C20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154</v>
      </c>
      <c r="B3" s="2" t="s">
        <v>69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28" customFormat="1" ht="18" customHeight="1" thickBot="1" x14ac:dyDescent="0.35">
      <c r="A7" s="390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82" customFormat="1" ht="18" customHeight="1" thickTop="1" x14ac:dyDescent="0.2">
      <c r="A8" s="396" t="s">
        <v>60</v>
      </c>
      <c r="B8" s="337" t="s">
        <v>50</v>
      </c>
      <c r="C8" s="174">
        <v>853</v>
      </c>
      <c r="D8" s="101">
        <f>100/C10*C8</f>
        <v>60.582386363636367</v>
      </c>
      <c r="E8" s="194">
        <v>797</v>
      </c>
      <c r="F8" s="237">
        <f>100/E10*E8</f>
        <v>63.455414012738849</v>
      </c>
      <c r="G8" s="174">
        <v>823</v>
      </c>
      <c r="H8" s="101">
        <f>100/G10*G8</f>
        <v>57.633053221288513</v>
      </c>
      <c r="I8" s="194">
        <v>709</v>
      </c>
      <c r="J8" s="237">
        <f>100/I10*I8</f>
        <v>48.067796610169495</v>
      </c>
      <c r="K8" s="174">
        <f>SUM(K12,K16,K20,K24,K28,K32,K36,K40,K44)</f>
        <v>719</v>
      </c>
      <c r="L8" s="101">
        <f>100/K10*K8</f>
        <v>52.751283932501835</v>
      </c>
      <c r="M8" s="194">
        <f>SUM(M12,M16,M20,M24,M28,M32,M36,M40,M44)</f>
        <v>805</v>
      </c>
      <c r="N8" s="237">
        <f>100/M10*M8</f>
        <v>67.195325542570956</v>
      </c>
      <c r="O8" s="194">
        <f>SUM(O12,O16,O20,O24,O28,O32,O36,O40,O44)</f>
        <v>657</v>
      </c>
      <c r="P8" s="237">
        <f>100/O10*O8</f>
        <v>54.841402337228715</v>
      </c>
      <c r="Q8" s="335">
        <f t="shared" ref="Q8:Q10" si="0">SUM(C8,E8,G8,I8,K8,M8,O8)</f>
        <v>5363</v>
      </c>
      <c r="R8" s="237">
        <f>100/Q10*Q8</f>
        <v>57.505897490885694</v>
      </c>
    </row>
    <row r="9" spans="1:18" s="182" customFormat="1" ht="18" customHeight="1" x14ac:dyDescent="0.2">
      <c r="A9" s="397"/>
      <c r="B9" s="338" t="s">
        <v>169</v>
      </c>
      <c r="C9" s="90">
        <f>SUM(C10-C8)</f>
        <v>555</v>
      </c>
      <c r="D9" s="238">
        <f>100/C10*C9</f>
        <v>39.41761363636364</v>
      </c>
      <c r="E9" s="90">
        <f t="shared" ref="E9" si="1">SUM(E10-E8)</f>
        <v>459</v>
      </c>
      <c r="F9" s="238">
        <f t="shared" ref="F9" si="2">100/E10*E9</f>
        <v>36.544585987261144</v>
      </c>
      <c r="G9" s="90">
        <f t="shared" ref="G9" si="3">SUM(G10-G8)</f>
        <v>605</v>
      </c>
      <c r="H9" s="238">
        <f t="shared" ref="H9" si="4">100/G10*G9</f>
        <v>42.366946778711487</v>
      </c>
      <c r="I9" s="90">
        <f t="shared" ref="I9" si="5">SUM(I10-I8)</f>
        <v>766</v>
      </c>
      <c r="J9" s="238">
        <f t="shared" ref="J9" si="6">100/I10*I9</f>
        <v>51.932203389830505</v>
      </c>
      <c r="K9" s="90">
        <f t="shared" ref="K9:O9" si="7">SUM(K10-K8)</f>
        <v>644</v>
      </c>
      <c r="L9" s="238">
        <f t="shared" ref="L9" si="8">100/K10*K9</f>
        <v>47.248716067498165</v>
      </c>
      <c r="M9" s="90">
        <f t="shared" si="7"/>
        <v>393</v>
      </c>
      <c r="N9" s="238">
        <f t="shared" ref="N9:P9" si="9">100/M10*M9</f>
        <v>32.804674457429051</v>
      </c>
      <c r="O9" s="90">
        <f t="shared" si="7"/>
        <v>541</v>
      </c>
      <c r="P9" s="238">
        <f t="shared" si="9"/>
        <v>45.158597662771285</v>
      </c>
      <c r="Q9" s="90">
        <f t="shared" ref="Q9" si="10">SUM(Q10-Q8)</f>
        <v>3963</v>
      </c>
      <c r="R9" s="238">
        <f t="shared" ref="R9" si="11">100/Q10*Q9</f>
        <v>42.494102509114306</v>
      </c>
    </row>
    <row r="10" spans="1:18" s="182" customFormat="1" ht="18" customHeight="1" thickBot="1" x14ac:dyDescent="0.25">
      <c r="A10" s="412"/>
      <c r="B10" s="339" t="s">
        <v>1</v>
      </c>
      <c r="C10" s="93">
        <v>1408</v>
      </c>
      <c r="D10" s="99">
        <f>100/C10*C10</f>
        <v>100.00000000000001</v>
      </c>
      <c r="E10" s="93">
        <v>1256</v>
      </c>
      <c r="F10" s="99">
        <f>100/E10*E10</f>
        <v>100</v>
      </c>
      <c r="G10" s="93">
        <v>1428</v>
      </c>
      <c r="H10" s="99">
        <f>100/G10*G10</f>
        <v>100</v>
      </c>
      <c r="I10" s="93">
        <v>1475</v>
      </c>
      <c r="J10" s="236">
        <f>100/I10*I10</f>
        <v>100</v>
      </c>
      <c r="K10" s="93">
        <f>SUM(K14,K18,K22,K26,K30,K34,K38,K42,K46)</f>
        <v>1363</v>
      </c>
      <c r="L10" s="336">
        <f>100/K10*K10</f>
        <v>100</v>
      </c>
      <c r="M10" s="93">
        <f>SUM(M14+M18+M22+M26+M30+M34+M38)</f>
        <v>1198</v>
      </c>
      <c r="N10" s="236">
        <f>100/M10*M10</f>
        <v>100</v>
      </c>
      <c r="O10" s="93">
        <f>SUM(O14+O18+O22+O26+O30+O34+O38)</f>
        <v>1198</v>
      </c>
      <c r="P10" s="236">
        <f>100/O10*O10</f>
        <v>100</v>
      </c>
      <c r="Q10" s="93">
        <f t="shared" si="0"/>
        <v>9326</v>
      </c>
      <c r="R10" s="336">
        <f>100/Q10*Q10</f>
        <v>100</v>
      </c>
    </row>
    <row r="11" spans="1:18" s="182" customFormat="1" ht="18" customHeight="1" thickTop="1" thickBot="1" x14ac:dyDescent="0.35">
      <c r="A11" s="413"/>
      <c r="B11" s="414"/>
      <c r="C11" s="95"/>
      <c r="D11" s="270"/>
      <c r="E11" s="95"/>
      <c r="F11" s="95"/>
      <c r="G11" s="95"/>
      <c r="H11" s="270"/>
      <c r="I11" s="95"/>
      <c r="J11" s="270"/>
      <c r="K11" s="95"/>
      <c r="L11" s="415"/>
      <c r="M11" s="95"/>
      <c r="N11" s="270"/>
      <c r="O11" s="95"/>
      <c r="P11" s="270"/>
      <c r="Q11" s="95"/>
      <c r="R11" s="270"/>
    </row>
    <row r="12" spans="1:18" s="186" customFormat="1" ht="18" customHeight="1" thickTop="1" x14ac:dyDescent="0.2">
      <c r="A12" s="396" t="s">
        <v>61</v>
      </c>
      <c r="B12" s="337" t="s">
        <v>50</v>
      </c>
      <c r="C12" s="174">
        <v>162</v>
      </c>
      <c r="D12" s="101">
        <f>100/C14*C12</f>
        <v>98.181818181818187</v>
      </c>
      <c r="E12" s="194">
        <v>165</v>
      </c>
      <c r="F12" s="237">
        <f>100/E14*E12</f>
        <v>99.397590361445793</v>
      </c>
      <c r="G12" s="174">
        <v>165</v>
      </c>
      <c r="H12" s="101">
        <f>100/G14*G12</f>
        <v>100</v>
      </c>
      <c r="I12" s="194">
        <v>174</v>
      </c>
      <c r="J12" s="237">
        <f>100/I14*I12</f>
        <v>100</v>
      </c>
      <c r="K12" s="174">
        <v>173</v>
      </c>
      <c r="L12" s="101">
        <f>100/K14*K12</f>
        <v>100.00000000000001</v>
      </c>
      <c r="M12" s="194">
        <v>157</v>
      </c>
      <c r="N12" s="237">
        <f>100/M14*M12</f>
        <v>99.367088607594937</v>
      </c>
      <c r="O12" s="174">
        <v>167</v>
      </c>
      <c r="P12" s="237">
        <f>100/O14*O12</f>
        <v>98.816568047337284</v>
      </c>
      <c r="Q12" s="335">
        <f t="shared" ref="Q12" si="12">SUM(C12,E12,G12,I12,K12,M12,O12)</f>
        <v>1163</v>
      </c>
      <c r="R12" s="237">
        <f>100/Q14*Q12</f>
        <v>99.401709401709397</v>
      </c>
    </row>
    <row r="13" spans="1:18" s="186" customFormat="1" ht="18" customHeight="1" x14ac:dyDescent="0.2">
      <c r="A13" s="397"/>
      <c r="B13" s="338" t="s">
        <v>169</v>
      </c>
      <c r="C13" s="90">
        <f>SUM(C14-C12)</f>
        <v>3</v>
      </c>
      <c r="D13" s="238">
        <f>100/C14*C13</f>
        <v>1.8181818181818183</v>
      </c>
      <c r="E13" s="90">
        <f t="shared" ref="E13" si="13">SUM(E14-E12)</f>
        <v>1</v>
      </c>
      <c r="F13" s="238">
        <f t="shared" ref="F13" si="14">100/E14*E13</f>
        <v>0.60240963855421692</v>
      </c>
      <c r="G13" s="90">
        <f t="shared" ref="G13" si="15">SUM(G14-G12)</f>
        <v>0</v>
      </c>
      <c r="H13" s="238">
        <f t="shared" ref="H13" si="16">100/G14*G13</f>
        <v>0</v>
      </c>
      <c r="I13" s="90">
        <f t="shared" ref="I13" si="17">SUM(I14-I12)</f>
        <v>0</v>
      </c>
      <c r="J13" s="238">
        <f t="shared" ref="J13" si="18">100/I14*I13</f>
        <v>0</v>
      </c>
      <c r="K13" s="90">
        <f t="shared" ref="K13:M13" si="19">SUM(K14-K12)</f>
        <v>0</v>
      </c>
      <c r="L13" s="238">
        <f t="shared" ref="L13" si="20">100/K14*K13</f>
        <v>0</v>
      </c>
      <c r="M13" s="90">
        <f t="shared" si="19"/>
        <v>1</v>
      </c>
      <c r="N13" s="238">
        <f t="shared" ref="N13:P13" si="21">100/M14*M13</f>
        <v>0.63291139240506333</v>
      </c>
      <c r="O13" s="90">
        <v>2</v>
      </c>
      <c r="P13" s="238">
        <f t="shared" si="21"/>
        <v>1.1834319526627219</v>
      </c>
      <c r="Q13" s="90">
        <f t="shared" ref="Q13" si="22">SUM(Q14-Q12)</f>
        <v>7</v>
      </c>
      <c r="R13" s="238">
        <f t="shared" ref="R13" si="23">100/Q14*Q13</f>
        <v>0.59829059829059827</v>
      </c>
    </row>
    <row r="14" spans="1:18" s="186" customFormat="1" ht="18" customHeight="1" thickBot="1" x14ac:dyDescent="0.25">
      <c r="A14" s="412"/>
      <c r="B14" s="339" t="s">
        <v>1</v>
      </c>
      <c r="C14" s="93">
        <v>165</v>
      </c>
      <c r="D14" s="99">
        <f>100/C14*C14</f>
        <v>100</v>
      </c>
      <c r="E14" s="93">
        <v>166</v>
      </c>
      <c r="F14" s="99">
        <f>100/E14*E14</f>
        <v>100.00000000000001</v>
      </c>
      <c r="G14" s="93">
        <v>165</v>
      </c>
      <c r="H14" s="99">
        <f>100/G14*G14</f>
        <v>100</v>
      </c>
      <c r="I14" s="93">
        <v>174</v>
      </c>
      <c r="J14" s="236">
        <f>100/I14*I14</f>
        <v>100</v>
      </c>
      <c r="K14" s="93">
        <v>173</v>
      </c>
      <c r="L14" s="336">
        <f>100/K14*K14</f>
        <v>100.00000000000001</v>
      </c>
      <c r="M14" s="93">
        <v>158</v>
      </c>
      <c r="N14" s="236">
        <f>100/M14*M14</f>
        <v>100</v>
      </c>
      <c r="O14" s="93">
        <f>SUM(O12:O13)</f>
        <v>169</v>
      </c>
      <c r="P14" s="236">
        <f>100/O14*O14</f>
        <v>100</v>
      </c>
      <c r="Q14" s="93">
        <f t="shared" ref="Q14" si="24">SUM(C14,E14,G14,I14,K14,M14,O14)</f>
        <v>1170</v>
      </c>
      <c r="R14" s="336">
        <f>100/Q14*Q14</f>
        <v>100</v>
      </c>
    </row>
    <row r="15" spans="1:18" s="186" customFormat="1" ht="18" customHeight="1" thickTop="1" thickBot="1" x14ac:dyDescent="0.25">
      <c r="A15" s="416"/>
      <c r="B15" s="166"/>
      <c r="C15" s="188"/>
      <c r="D15" s="271"/>
      <c r="E15" s="188"/>
      <c r="F15" s="271"/>
      <c r="G15" s="188"/>
      <c r="H15" s="271"/>
      <c r="I15" s="188"/>
      <c r="J15" s="271"/>
      <c r="K15" s="188"/>
      <c r="L15" s="271"/>
      <c r="M15" s="188"/>
      <c r="N15" s="271"/>
      <c r="O15" s="188"/>
      <c r="P15" s="271"/>
      <c r="Q15" s="188"/>
      <c r="R15" s="271"/>
    </row>
    <row r="16" spans="1:18" s="186" customFormat="1" ht="18" customHeight="1" thickTop="1" x14ac:dyDescent="0.2">
      <c r="A16" s="396" t="s">
        <v>62</v>
      </c>
      <c r="B16" s="337" t="s">
        <v>50</v>
      </c>
      <c r="C16" s="174">
        <v>0</v>
      </c>
      <c r="D16" s="101">
        <v>0</v>
      </c>
      <c r="E16" s="194">
        <v>53</v>
      </c>
      <c r="F16" s="237">
        <f>100/E18*E16</f>
        <v>58.241758241758248</v>
      </c>
      <c r="G16" s="174">
        <v>70</v>
      </c>
      <c r="H16" s="101">
        <f>100/G18*G16</f>
        <v>76.086956521739125</v>
      </c>
      <c r="I16" s="194">
        <v>42</v>
      </c>
      <c r="J16" s="237">
        <f>100/I18*I16</f>
        <v>63.636363636363633</v>
      </c>
      <c r="K16" s="174">
        <v>44</v>
      </c>
      <c r="L16" s="101">
        <f>100/K18*K16</f>
        <v>70.967741935483872</v>
      </c>
      <c r="M16" s="194">
        <v>141</v>
      </c>
      <c r="N16" s="237">
        <f>100/M18*M16</f>
        <v>100</v>
      </c>
      <c r="O16" s="174">
        <v>45</v>
      </c>
      <c r="P16" s="101">
        <f>100/O18*O16</f>
        <v>76.271186440677965</v>
      </c>
      <c r="Q16" s="277">
        <f t="shared" ref="Q16" si="25">SUM(C16,E16,G16,I16,K16,M16,O16)</f>
        <v>395</v>
      </c>
      <c r="R16" s="237">
        <f>100/Q18*Q16</f>
        <v>77.299412915851264</v>
      </c>
    </row>
    <row r="17" spans="1:18" s="186" customFormat="1" ht="18" customHeight="1" x14ac:dyDescent="0.2">
      <c r="A17" s="397"/>
      <c r="B17" s="338" t="s">
        <v>169</v>
      </c>
      <c r="C17" s="176">
        <f>SUM(C18-C16)</f>
        <v>0</v>
      </c>
      <c r="D17" s="102">
        <v>0</v>
      </c>
      <c r="E17" s="195">
        <f t="shared" ref="E17" si="26">SUM(E18-E16)</f>
        <v>38</v>
      </c>
      <c r="F17" s="238">
        <f t="shared" ref="F17" si="27">100/E18*E17</f>
        <v>41.758241758241759</v>
      </c>
      <c r="G17" s="176">
        <f t="shared" ref="G17" si="28">SUM(G18-G16)</f>
        <v>22</v>
      </c>
      <c r="H17" s="102">
        <f t="shared" ref="H17" si="29">100/G18*G17</f>
        <v>23.913043478260867</v>
      </c>
      <c r="I17" s="195">
        <f t="shared" ref="I17" si="30">SUM(I18-I16)</f>
        <v>24</v>
      </c>
      <c r="J17" s="238">
        <f t="shared" ref="J17" si="31">100/I18*I17</f>
        <v>36.36363636363636</v>
      </c>
      <c r="K17" s="176">
        <f t="shared" ref="K17:M17" si="32">SUM(K18-K16)</f>
        <v>18</v>
      </c>
      <c r="L17" s="102">
        <f t="shared" ref="L17" si="33">100/K18*K17</f>
        <v>29.032258064516128</v>
      </c>
      <c r="M17" s="195">
        <f t="shared" si="32"/>
        <v>0</v>
      </c>
      <c r="N17" s="238">
        <f t="shared" ref="N17:P17" si="34">100/M18*M17</f>
        <v>0</v>
      </c>
      <c r="O17" s="176">
        <v>14</v>
      </c>
      <c r="P17" s="102">
        <f t="shared" si="34"/>
        <v>23.728813559322035</v>
      </c>
      <c r="Q17" s="92">
        <f t="shared" ref="Q17" si="35">SUM(Q18-Q16)</f>
        <v>116</v>
      </c>
      <c r="R17" s="238">
        <f t="shared" ref="R17" si="36">100/Q18*Q17</f>
        <v>22.700587084148726</v>
      </c>
    </row>
    <row r="18" spans="1:18" s="186" customFormat="1" ht="18" customHeight="1" thickBot="1" x14ac:dyDescent="0.25">
      <c r="A18" s="412"/>
      <c r="B18" s="339" t="s">
        <v>1</v>
      </c>
      <c r="C18" s="93">
        <v>0</v>
      </c>
      <c r="D18" s="99">
        <v>0</v>
      </c>
      <c r="E18" s="93">
        <v>91</v>
      </c>
      <c r="F18" s="99">
        <f>100/E18*E18</f>
        <v>100.00000000000001</v>
      </c>
      <c r="G18" s="93">
        <v>92</v>
      </c>
      <c r="H18" s="99">
        <f>100/G18*G18</f>
        <v>100</v>
      </c>
      <c r="I18" s="93">
        <v>66</v>
      </c>
      <c r="J18" s="236">
        <f>100/I18*I18</f>
        <v>100</v>
      </c>
      <c r="K18" s="93">
        <v>62</v>
      </c>
      <c r="L18" s="336">
        <f>100/K18*K18</f>
        <v>100</v>
      </c>
      <c r="M18" s="93">
        <v>141</v>
      </c>
      <c r="N18" s="236">
        <f>100/M18*M18</f>
        <v>100</v>
      </c>
      <c r="O18" s="93">
        <f>SUM(O16:O17)</f>
        <v>59</v>
      </c>
      <c r="P18" s="236">
        <f>100/O18*O18</f>
        <v>100</v>
      </c>
      <c r="Q18" s="93">
        <f t="shared" ref="Q18" si="37">SUM(C18,E18,G18,I18,K18,M18,O18)</f>
        <v>511</v>
      </c>
      <c r="R18" s="336">
        <f>100/Q18*Q18</f>
        <v>100</v>
      </c>
    </row>
    <row r="19" spans="1:18" s="186" customFormat="1" ht="18" customHeight="1" thickTop="1" thickBot="1" x14ac:dyDescent="0.25">
      <c r="A19" s="416"/>
      <c r="B19" s="166"/>
      <c r="C19" s="188"/>
      <c r="D19" s="271"/>
      <c r="E19" s="188"/>
      <c r="F19" s="271"/>
      <c r="G19" s="188"/>
      <c r="H19" s="271"/>
      <c r="I19" s="188"/>
      <c r="J19" s="271"/>
      <c r="K19" s="188"/>
      <c r="L19" s="271"/>
      <c r="M19" s="188"/>
      <c r="N19" s="271"/>
      <c r="O19" s="188"/>
      <c r="P19" s="271"/>
      <c r="Q19" s="188"/>
      <c r="R19" s="271"/>
    </row>
    <row r="20" spans="1:18" s="186" customFormat="1" ht="18" customHeight="1" thickTop="1" x14ac:dyDescent="0.2">
      <c r="A20" s="396" t="s">
        <v>63</v>
      </c>
      <c r="B20" s="337" t="s">
        <v>50</v>
      </c>
      <c r="C20" s="174">
        <v>123</v>
      </c>
      <c r="D20" s="101">
        <f>100/C22*C20</f>
        <v>45.387453874538743</v>
      </c>
      <c r="E20" s="194">
        <v>130</v>
      </c>
      <c r="F20" s="237">
        <f>100/E22*E20</f>
        <v>70.270270270270274</v>
      </c>
      <c r="G20" s="174">
        <v>108</v>
      </c>
      <c r="H20" s="101">
        <f>100/G22*G20</f>
        <v>57.142857142857139</v>
      </c>
      <c r="I20" s="194">
        <v>88</v>
      </c>
      <c r="J20" s="237">
        <f>100/I22*I20</f>
        <v>57.142857142857139</v>
      </c>
      <c r="K20" s="174">
        <v>99</v>
      </c>
      <c r="L20" s="101">
        <f>100/K22*K20</f>
        <v>69.230769230769226</v>
      </c>
      <c r="M20" s="194">
        <v>119</v>
      </c>
      <c r="N20" s="237">
        <f>100/M22*M20</f>
        <v>86.861313868613138</v>
      </c>
      <c r="O20" s="174">
        <v>111</v>
      </c>
      <c r="P20" s="101">
        <f>100/O22*O20</f>
        <v>84.090909090909093</v>
      </c>
      <c r="Q20" s="277">
        <f t="shared" ref="Q20" si="38">SUM(C20,E20,G20,I20,K20,M20,O20)</f>
        <v>778</v>
      </c>
      <c r="R20" s="237">
        <f>100/Q22*Q20</f>
        <v>64.244426094137083</v>
      </c>
    </row>
    <row r="21" spans="1:18" s="186" customFormat="1" ht="18" customHeight="1" x14ac:dyDescent="0.2">
      <c r="A21" s="397"/>
      <c r="B21" s="338" t="s">
        <v>169</v>
      </c>
      <c r="C21" s="176">
        <f>SUM(C22-C20)</f>
        <v>148</v>
      </c>
      <c r="D21" s="102">
        <f>100/C22*C21</f>
        <v>54.612546125461257</v>
      </c>
      <c r="E21" s="195">
        <f t="shared" ref="E21" si="39">SUM(E22-E20)</f>
        <v>55</v>
      </c>
      <c r="F21" s="238">
        <f t="shared" ref="F21" si="40">100/E22*E21</f>
        <v>29.72972972972973</v>
      </c>
      <c r="G21" s="176">
        <f t="shared" ref="G21" si="41">SUM(G22-G20)</f>
        <v>81</v>
      </c>
      <c r="H21" s="102">
        <f t="shared" ref="H21" si="42">100/G22*G21</f>
        <v>42.857142857142854</v>
      </c>
      <c r="I21" s="195">
        <f t="shared" ref="I21" si="43">SUM(I22-I20)</f>
        <v>66</v>
      </c>
      <c r="J21" s="238">
        <f t="shared" ref="J21" si="44">100/I22*I21</f>
        <v>42.857142857142854</v>
      </c>
      <c r="K21" s="176">
        <f t="shared" ref="K21:M21" si="45">SUM(K22-K20)</f>
        <v>44</v>
      </c>
      <c r="L21" s="102">
        <f t="shared" ref="L21" si="46">100/K22*K21</f>
        <v>30.769230769230766</v>
      </c>
      <c r="M21" s="195">
        <f t="shared" si="45"/>
        <v>18</v>
      </c>
      <c r="N21" s="238">
        <f t="shared" ref="N21:P21" si="47">100/M22*M21</f>
        <v>13.138686131386862</v>
      </c>
      <c r="O21" s="176">
        <v>21</v>
      </c>
      <c r="P21" s="102">
        <f t="shared" si="47"/>
        <v>15.909090909090908</v>
      </c>
      <c r="Q21" s="92">
        <f t="shared" ref="Q21" si="48">SUM(Q22-Q20)</f>
        <v>433</v>
      </c>
      <c r="R21" s="238">
        <f t="shared" ref="R21" si="49">100/Q22*Q21</f>
        <v>35.755573905862924</v>
      </c>
    </row>
    <row r="22" spans="1:18" s="186" customFormat="1" ht="18" customHeight="1" thickBot="1" x14ac:dyDescent="0.25">
      <c r="A22" s="412"/>
      <c r="B22" s="339" t="s">
        <v>1</v>
      </c>
      <c r="C22" s="93">
        <v>271</v>
      </c>
      <c r="D22" s="99">
        <f>100/C22*C22</f>
        <v>100</v>
      </c>
      <c r="E22" s="93">
        <v>185</v>
      </c>
      <c r="F22" s="99">
        <f>100/E22*E22</f>
        <v>100</v>
      </c>
      <c r="G22" s="93">
        <v>189</v>
      </c>
      <c r="H22" s="99">
        <f>100/G22*G22</f>
        <v>100</v>
      </c>
      <c r="I22" s="93">
        <v>154</v>
      </c>
      <c r="J22" s="236">
        <f>100/I22*I22</f>
        <v>100</v>
      </c>
      <c r="K22" s="93">
        <v>143</v>
      </c>
      <c r="L22" s="336">
        <f>100/K22*K22</f>
        <v>100</v>
      </c>
      <c r="M22" s="93">
        <v>137</v>
      </c>
      <c r="N22" s="236">
        <f>100/M22*M22</f>
        <v>100</v>
      </c>
      <c r="O22" s="93">
        <f>SUM(O20:O21)</f>
        <v>132</v>
      </c>
      <c r="P22" s="236">
        <f>100/O22*O22</f>
        <v>100</v>
      </c>
      <c r="Q22" s="93">
        <f t="shared" ref="Q22" si="50">SUM(C22,E22,G22,I22,K22,M22,O22)</f>
        <v>1211</v>
      </c>
      <c r="R22" s="336">
        <f>100/Q22*Q22</f>
        <v>100.00000000000001</v>
      </c>
    </row>
    <row r="23" spans="1:18" s="186" customFormat="1" ht="18" customHeight="1" thickTop="1" thickBot="1" x14ac:dyDescent="0.25">
      <c r="A23" s="416"/>
      <c r="B23" s="166"/>
      <c r="C23" s="188"/>
      <c r="D23" s="271"/>
      <c r="E23" s="224"/>
      <c r="F23" s="271"/>
      <c r="G23" s="188"/>
      <c r="H23" s="271"/>
      <c r="I23" s="188"/>
      <c r="J23" s="271"/>
      <c r="K23" s="188"/>
      <c r="L23" s="271"/>
      <c r="M23" s="188"/>
      <c r="N23" s="271"/>
      <c r="O23" s="188"/>
      <c r="P23" s="271"/>
      <c r="Q23" s="188"/>
      <c r="R23" s="271"/>
    </row>
    <row r="24" spans="1:18" s="186" customFormat="1" ht="18" customHeight="1" thickTop="1" x14ac:dyDescent="0.2">
      <c r="A24" s="396" t="s">
        <v>64</v>
      </c>
      <c r="B24" s="337" t="s">
        <v>50</v>
      </c>
      <c r="C24" s="174">
        <v>0</v>
      </c>
      <c r="D24" s="101">
        <v>0</v>
      </c>
      <c r="E24" s="194">
        <v>0</v>
      </c>
      <c r="F24" s="237">
        <v>0</v>
      </c>
      <c r="G24" s="174">
        <v>5</v>
      </c>
      <c r="H24" s="101">
        <f>100/G26*G24</f>
        <v>100</v>
      </c>
      <c r="I24" s="194">
        <v>10</v>
      </c>
      <c r="J24" s="237">
        <f>100/I26*I24</f>
        <v>100</v>
      </c>
      <c r="K24" s="174">
        <v>13</v>
      </c>
      <c r="L24" s="101">
        <f>100/K26*K24</f>
        <v>100</v>
      </c>
      <c r="M24" s="194">
        <v>14</v>
      </c>
      <c r="N24" s="237">
        <f>100/M26*M24</f>
        <v>100</v>
      </c>
      <c r="O24" s="174">
        <v>16</v>
      </c>
      <c r="P24" s="101">
        <f>100/O26*O24</f>
        <v>94.117647058823536</v>
      </c>
      <c r="Q24" s="277">
        <f t="shared" ref="Q24" si="51">SUM(C24,E24,G24,I24,K24,M24,O24)</f>
        <v>58</v>
      </c>
      <c r="R24" s="237">
        <f>100/Q26*Q24</f>
        <v>98.305084745762713</v>
      </c>
    </row>
    <row r="25" spans="1:18" s="186" customFormat="1" ht="18" customHeight="1" x14ac:dyDescent="0.2">
      <c r="A25" s="397"/>
      <c r="B25" s="338" t="s">
        <v>169</v>
      </c>
      <c r="C25" s="176">
        <f>SUM(C26-C24)</f>
        <v>0</v>
      </c>
      <c r="D25" s="102">
        <v>0</v>
      </c>
      <c r="E25" s="195">
        <f t="shared" ref="E25" si="52">SUM(E26-E24)</f>
        <v>0</v>
      </c>
      <c r="F25" s="238">
        <v>0</v>
      </c>
      <c r="G25" s="176">
        <f t="shared" ref="G25" si="53">SUM(G26-G24)</f>
        <v>0</v>
      </c>
      <c r="H25" s="102">
        <f t="shared" ref="H25" si="54">100/G26*G25</f>
        <v>0</v>
      </c>
      <c r="I25" s="195">
        <f t="shared" ref="I25" si="55">SUM(I26-I24)</f>
        <v>0</v>
      </c>
      <c r="J25" s="238">
        <f t="shared" ref="J25" si="56">100/I26*I25</f>
        <v>0</v>
      </c>
      <c r="K25" s="176">
        <f t="shared" ref="K25:M25" si="57">SUM(K26-K24)</f>
        <v>0</v>
      </c>
      <c r="L25" s="102">
        <f t="shared" ref="L25" si="58">100/K26*K25</f>
        <v>0</v>
      </c>
      <c r="M25" s="195">
        <f t="shared" si="57"/>
        <v>0</v>
      </c>
      <c r="N25" s="238">
        <f t="shared" ref="N25:P25" si="59">100/M26*M25</f>
        <v>0</v>
      </c>
      <c r="O25" s="176">
        <v>1</v>
      </c>
      <c r="P25" s="102">
        <f t="shared" si="59"/>
        <v>5.882352941176471</v>
      </c>
      <c r="Q25" s="92">
        <f t="shared" ref="Q25" si="60">SUM(Q26-Q24)</f>
        <v>1</v>
      </c>
      <c r="R25" s="238">
        <f t="shared" ref="R25" si="61">100/Q26*Q25</f>
        <v>1.6949152542372881</v>
      </c>
    </row>
    <row r="26" spans="1:18" s="186" customFormat="1" ht="18" customHeight="1" thickBot="1" x14ac:dyDescent="0.25">
      <c r="A26" s="412"/>
      <c r="B26" s="339" t="s">
        <v>1</v>
      </c>
      <c r="C26" s="93">
        <v>0</v>
      </c>
      <c r="D26" s="99">
        <v>0</v>
      </c>
      <c r="E26" s="93">
        <v>0</v>
      </c>
      <c r="F26" s="99">
        <v>0</v>
      </c>
      <c r="G26" s="93">
        <v>5</v>
      </c>
      <c r="H26" s="99">
        <f>100/G26*G26</f>
        <v>100</v>
      </c>
      <c r="I26" s="93">
        <v>10</v>
      </c>
      <c r="J26" s="236">
        <f>100/I26*I26</f>
        <v>100</v>
      </c>
      <c r="K26" s="93">
        <v>13</v>
      </c>
      <c r="L26" s="336">
        <f>100/K26*K26</f>
        <v>100</v>
      </c>
      <c r="M26" s="93">
        <v>14</v>
      </c>
      <c r="N26" s="236">
        <f>100/M26*M26</f>
        <v>100</v>
      </c>
      <c r="O26" s="93">
        <f>SUM(O24:O25)</f>
        <v>17</v>
      </c>
      <c r="P26" s="236">
        <f>100/O26*O26</f>
        <v>100</v>
      </c>
      <c r="Q26" s="93">
        <f t="shared" ref="Q26" si="62">SUM(C26,E26,G26,I26,K26,M26,O26)</f>
        <v>59</v>
      </c>
      <c r="R26" s="336">
        <f>100/Q26*Q26</f>
        <v>100</v>
      </c>
    </row>
    <row r="27" spans="1:18" s="186" customFormat="1" ht="18" customHeight="1" thickTop="1" thickBot="1" x14ac:dyDescent="0.25">
      <c r="A27" s="416"/>
      <c r="B27" s="166"/>
      <c r="C27" s="188"/>
      <c r="D27" s="271"/>
      <c r="E27" s="188"/>
      <c r="F27" s="271"/>
      <c r="G27" s="188"/>
      <c r="H27" s="271"/>
      <c r="I27" s="188"/>
      <c r="J27" s="271"/>
      <c r="K27" s="188"/>
      <c r="L27" s="271"/>
      <c r="M27" s="188"/>
      <c r="N27" s="271"/>
      <c r="O27" s="188"/>
      <c r="P27" s="271"/>
      <c r="Q27" s="188"/>
      <c r="R27" s="271"/>
    </row>
    <row r="28" spans="1:18" s="186" customFormat="1" ht="18" customHeight="1" thickTop="1" x14ac:dyDescent="0.2">
      <c r="A28" s="396" t="s">
        <v>65</v>
      </c>
      <c r="B28" s="337" t="s">
        <v>50</v>
      </c>
      <c r="C28" s="174">
        <v>317</v>
      </c>
      <c r="D28" s="101">
        <f>100/C30*C28</f>
        <v>66.457023060796644</v>
      </c>
      <c r="E28" s="194">
        <v>203</v>
      </c>
      <c r="F28" s="237">
        <f>100/E30*E28</f>
        <v>70.486111111111114</v>
      </c>
      <c r="G28" s="174">
        <v>212</v>
      </c>
      <c r="H28" s="101">
        <f>100/G30*G28</f>
        <v>74.911660777385165</v>
      </c>
      <c r="I28" s="194">
        <v>203</v>
      </c>
      <c r="J28" s="237">
        <f>100/I30*I28</f>
        <v>62.461538461538467</v>
      </c>
      <c r="K28" s="174">
        <v>206</v>
      </c>
      <c r="L28" s="101">
        <f>100/K30*K28</f>
        <v>78.927203065134108</v>
      </c>
      <c r="M28" s="194">
        <v>194</v>
      </c>
      <c r="N28" s="237">
        <f>100/M30*M28</f>
        <v>85.46255506607929</v>
      </c>
      <c r="O28" s="174">
        <v>98</v>
      </c>
      <c r="P28" s="101">
        <f>100/O30*O28</f>
        <v>75.968992248062023</v>
      </c>
      <c r="Q28" s="277">
        <f t="shared" ref="Q28" si="63">SUM(C28,E28,G28,I28,K28,M28,O28)</f>
        <v>1433</v>
      </c>
      <c r="R28" s="237">
        <f>100/Q30*Q28</f>
        <v>72.010050251256288</v>
      </c>
    </row>
    <row r="29" spans="1:18" s="186" customFormat="1" ht="18" customHeight="1" x14ac:dyDescent="0.2">
      <c r="A29" s="397"/>
      <c r="B29" s="338" t="s">
        <v>169</v>
      </c>
      <c r="C29" s="176">
        <f>SUM(C30-C28)</f>
        <v>160</v>
      </c>
      <c r="D29" s="102">
        <f t="shared" ref="D29" si="64">100/C30*C29</f>
        <v>33.542976939203356</v>
      </c>
      <c r="E29" s="195">
        <f t="shared" ref="E29" si="65">SUM(E30-E28)</f>
        <v>85</v>
      </c>
      <c r="F29" s="238">
        <f t="shared" ref="F29:H29" si="66">100/E30*E29</f>
        <v>29.513888888888889</v>
      </c>
      <c r="G29" s="176">
        <f t="shared" ref="G29" si="67">SUM(G30-G28)</f>
        <v>71</v>
      </c>
      <c r="H29" s="102">
        <f t="shared" si="66"/>
        <v>25.088339222614842</v>
      </c>
      <c r="I29" s="195">
        <f t="shared" ref="I29" si="68">SUM(I30-I28)</f>
        <v>122</v>
      </c>
      <c r="J29" s="238">
        <f t="shared" ref="J29" si="69">100/I30*I29</f>
        <v>37.53846153846154</v>
      </c>
      <c r="K29" s="176">
        <f t="shared" ref="K29:M29" si="70">SUM(K30-K28)</f>
        <v>55</v>
      </c>
      <c r="L29" s="102">
        <f t="shared" ref="L29" si="71">100/K30*K29</f>
        <v>21.072796934865902</v>
      </c>
      <c r="M29" s="195">
        <f t="shared" si="70"/>
        <v>33</v>
      </c>
      <c r="N29" s="238">
        <f t="shared" ref="N29:P29" si="72">100/M30*M29</f>
        <v>14.537444933920705</v>
      </c>
      <c r="O29" s="176">
        <v>31</v>
      </c>
      <c r="P29" s="102">
        <f t="shared" si="72"/>
        <v>24.031007751937985</v>
      </c>
      <c r="Q29" s="92">
        <f t="shared" ref="Q29" si="73">SUM(Q30-Q28)</f>
        <v>557</v>
      </c>
      <c r="R29" s="238">
        <f t="shared" ref="R29" si="74">100/Q30*Q29</f>
        <v>27.989949748743719</v>
      </c>
    </row>
    <row r="30" spans="1:18" s="186" customFormat="1" ht="18" customHeight="1" thickBot="1" x14ac:dyDescent="0.25">
      <c r="A30" s="412"/>
      <c r="B30" s="339" t="s">
        <v>1</v>
      </c>
      <c r="C30" s="93">
        <v>477</v>
      </c>
      <c r="D30" s="99">
        <f>100/C30*C30</f>
        <v>100</v>
      </c>
      <c r="E30" s="93">
        <v>288</v>
      </c>
      <c r="F30" s="99">
        <f>100/E30*E30</f>
        <v>100</v>
      </c>
      <c r="G30" s="93">
        <v>283</v>
      </c>
      <c r="H30" s="99">
        <f>100/G30*G30</f>
        <v>100</v>
      </c>
      <c r="I30" s="93">
        <v>325</v>
      </c>
      <c r="J30" s="236">
        <f>100/I30*I30</f>
        <v>100</v>
      </c>
      <c r="K30" s="93">
        <v>261</v>
      </c>
      <c r="L30" s="336">
        <f>100/K30*K30</f>
        <v>100</v>
      </c>
      <c r="M30" s="93">
        <v>227</v>
      </c>
      <c r="N30" s="236">
        <f>100/M30*M30</f>
        <v>100</v>
      </c>
      <c r="O30" s="93">
        <f>SUM(O28:O29)</f>
        <v>129</v>
      </c>
      <c r="P30" s="236">
        <f>100/O30*O30</f>
        <v>100</v>
      </c>
      <c r="Q30" s="93">
        <f t="shared" ref="Q30" si="75">SUM(C30,E30,G30,I30,K30,M30,O30)</f>
        <v>1990</v>
      </c>
      <c r="R30" s="336">
        <f>100/Q30*Q30</f>
        <v>100</v>
      </c>
    </row>
    <row r="31" spans="1:18" s="186" customFormat="1" ht="18" customHeight="1" thickTop="1" thickBot="1" x14ac:dyDescent="0.25">
      <c r="A31" s="416"/>
      <c r="B31" s="166"/>
      <c r="C31" s="188"/>
      <c r="D31" s="271"/>
      <c r="E31" s="188"/>
      <c r="F31" s="271"/>
      <c r="G31" s="188"/>
      <c r="H31" s="271"/>
      <c r="I31" s="188"/>
      <c r="J31" s="271"/>
      <c r="K31" s="188"/>
      <c r="L31" s="271"/>
      <c r="M31" s="188"/>
      <c r="N31" s="271"/>
      <c r="O31" s="188"/>
      <c r="P31" s="271"/>
      <c r="Q31" s="188"/>
      <c r="R31" s="271"/>
    </row>
    <row r="32" spans="1:18" s="186" customFormat="1" ht="18" customHeight="1" thickTop="1" x14ac:dyDescent="0.2">
      <c r="A32" s="396" t="s">
        <v>66</v>
      </c>
      <c r="B32" s="337" t="s">
        <v>50</v>
      </c>
      <c r="C32" s="174">
        <v>11</v>
      </c>
      <c r="D32" s="101">
        <f>100/C34*C32</f>
        <v>18.96551724137931</v>
      </c>
      <c r="E32" s="194">
        <v>16</v>
      </c>
      <c r="F32" s="237">
        <f>100/E34*E32</f>
        <v>34.042553191489361</v>
      </c>
      <c r="G32" s="174">
        <v>9</v>
      </c>
      <c r="H32" s="101">
        <f>100/G34*G32</f>
        <v>30</v>
      </c>
      <c r="I32" s="194">
        <v>10</v>
      </c>
      <c r="J32" s="237">
        <f>100/I34*I32</f>
        <v>38.46153846153846</v>
      </c>
      <c r="K32" s="174">
        <v>14</v>
      </c>
      <c r="L32" s="101">
        <f>100/K34*K32</f>
        <v>41.176470588235297</v>
      </c>
      <c r="M32" s="194">
        <v>23</v>
      </c>
      <c r="N32" s="237">
        <f>100/M34*M32</f>
        <v>76.666666666666671</v>
      </c>
      <c r="O32" s="174">
        <v>22</v>
      </c>
      <c r="P32" s="101">
        <f>100/O34*O32</f>
        <v>75.862068965517238</v>
      </c>
      <c r="Q32" s="277">
        <f t="shared" ref="Q32" si="76">SUM(C32,E32,G32,I32,K32,M32,O32)</f>
        <v>105</v>
      </c>
      <c r="R32" s="237">
        <f>100/Q34*Q32</f>
        <v>41.338582677165356</v>
      </c>
    </row>
    <row r="33" spans="1:18" s="186" customFormat="1" ht="18" customHeight="1" x14ac:dyDescent="0.2">
      <c r="A33" s="397"/>
      <c r="B33" s="338" t="s">
        <v>169</v>
      </c>
      <c r="C33" s="176">
        <f>SUM(C34-C32)</f>
        <v>47</v>
      </c>
      <c r="D33" s="102">
        <f t="shared" ref="D33" si="77">100/C34*C33</f>
        <v>81.034482758620683</v>
      </c>
      <c r="E33" s="195">
        <f t="shared" ref="E33" si="78">SUM(E34-E32)</f>
        <v>31</v>
      </c>
      <c r="F33" s="238">
        <f t="shared" ref="F33:H33" si="79">100/E34*E33</f>
        <v>65.957446808510639</v>
      </c>
      <c r="G33" s="176">
        <f t="shared" ref="G33" si="80">SUM(G34-G32)</f>
        <v>21</v>
      </c>
      <c r="H33" s="102">
        <f t="shared" si="79"/>
        <v>70</v>
      </c>
      <c r="I33" s="195">
        <f t="shared" ref="I33" si="81">SUM(I34-I32)</f>
        <v>16</v>
      </c>
      <c r="J33" s="238">
        <f t="shared" ref="J33" si="82">100/I34*I33</f>
        <v>61.53846153846154</v>
      </c>
      <c r="K33" s="176">
        <f t="shared" ref="K33:M33" si="83">SUM(K34-K32)</f>
        <v>20</v>
      </c>
      <c r="L33" s="102">
        <f t="shared" ref="L33" si="84">100/K34*K33</f>
        <v>58.82352941176471</v>
      </c>
      <c r="M33" s="195">
        <f t="shared" si="83"/>
        <v>7</v>
      </c>
      <c r="N33" s="238">
        <f t="shared" ref="N33:P33" si="85">100/M34*M33</f>
        <v>23.333333333333336</v>
      </c>
      <c r="O33" s="176">
        <v>7</v>
      </c>
      <c r="P33" s="102">
        <f t="shared" si="85"/>
        <v>24.137931034482758</v>
      </c>
      <c r="Q33" s="92">
        <f t="shared" ref="Q33" si="86">SUM(Q34-Q32)</f>
        <v>149</v>
      </c>
      <c r="R33" s="238">
        <f t="shared" ref="R33" si="87">100/Q34*Q33</f>
        <v>58.661417322834652</v>
      </c>
    </row>
    <row r="34" spans="1:18" s="186" customFormat="1" ht="18" customHeight="1" thickBot="1" x14ac:dyDescent="0.25">
      <c r="A34" s="412"/>
      <c r="B34" s="339" t="s">
        <v>1</v>
      </c>
      <c r="C34" s="93">
        <v>58</v>
      </c>
      <c r="D34" s="99">
        <f>100/C34*C34</f>
        <v>100</v>
      </c>
      <c r="E34" s="93">
        <v>47</v>
      </c>
      <c r="F34" s="99">
        <f>100/E34*E34</f>
        <v>100</v>
      </c>
      <c r="G34" s="93">
        <v>30</v>
      </c>
      <c r="H34" s="99">
        <f>100/G34*G34</f>
        <v>100</v>
      </c>
      <c r="I34" s="93">
        <v>26</v>
      </c>
      <c r="J34" s="236">
        <f>100/I34*I34</f>
        <v>100</v>
      </c>
      <c r="K34" s="93">
        <v>34</v>
      </c>
      <c r="L34" s="336">
        <f>100/K34*K34</f>
        <v>100</v>
      </c>
      <c r="M34" s="93">
        <v>30</v>
      </c>
      <c r="N34" s="236">
        <f>100/M34*M34</f>
        <v>100</v>
      </c>
      <c r="O34" s="93">
        <f>SUM(O32:O33)</f>
        <v>29</v>
      </c>
      <c r="P34" s="236">
        <f>100/O34*O34</f>
        <v>100</v>
      </c>
      <c r="Q34" s="93">
        <f t="shared" ref="Q34" si="88">SUM(C34,E34,G34,I34,K34,M34,O34)</f>
        <v>254</v>
      </c>
      <c r="R34" s="336">
        <f>100/Q34*Q34</f>
        <v>100</v>
      </c>
    </row>
    <row r="35" spans="1:18" s="186" customFormat="1" ht="18" customHeight="1" thickTop="1" thickBot="1" x14ac:dyDescent="0.25">
      <c r="A35" s="416"/>
      <c r="B35" s="166"/>
      <c r="C35" s="188"/>
      <c r="D35" s="271"/>
      <c r="E35" s="188"/>
      <c r="F35" s="271"/>
      <c r="G35" s="188"/>
      <c r="H35" s="271"/>
      <c r="I35" s="188"/>
      <c r="J35" s="271"/>
      <c r="K35" s="188"/>
      <c r="L35" s="271"/>
      <c r="M35" s="188"/>
      <c r="N35" s="271"/>
      <c r="O35" s="188"/>
      <c r="P35" s="271"/>
      <c r="Q35" s="188"/>
      <c r="R35" s="271"/>
    </row>
    <row r="36" spans="1:18" s="186" customFormat="1" ht="18" customHeight="1" thickTop="1" x14ac:dyDescent="0.2">
      <c r="A36" s="396" t="s">
        <v>67</v>
      </c>
      <c r="B36" s="337" t="s">
        <v>50</v>
      </c>
      <c r="C36" s="174">
        <v>240</v>
      </c>
      <c r="D36" s="101">
        <f>100/C38*C36</f>
        <v>54.919908466819223</v>
      </c>
      <c r="E36" s="194">
        <v>230</v>
      </c>
      <c r="F36" s="237">
        <f>100/E38*E36</f>
        <v>48.01670146137787</v>
      </c>
      <c r="G36" s="174">
        <v>254</v>
      </c>
      <c r="H36" s="101">
        <f>100/G38*G36</f>
        <v>38.253012048192772</v>
      </c>
      <c r="I36" s="194">
        <v>177</v>
      </c>
      <c r="J36" s="237">
        <f>100/I38*I36</f>
        <v>25.070821529745043</v>
      </c>
      <c r="K36" s="174">
        <v>122</v>
      </c>
      <c r="L36" s="101">
        <f>100/K38*K36</f>
        <v>20.232172470978441</v>
      </c>
      <c r="M36" s="194">
        <v>157</v>
      </c>
      <c r="N36" s="237">
        <f>100/M38*M36</f>
        <v>31.975560081466398</v>
      </c>
      <c r="O36" s="174">
        <f>SUM(121+77)</f>
        <v>198</v>
      </c>
      <c r="P36" s="101">
        <f>100/O38*O36</f>
        <v>29.864253393665155</v>
      </c>
      <c r="Q36" s="277">
        <f t="shared" ref="Q36" si="89">SUM(C36,E36,G36,I36,K36,M36,O36)</f>
        <v>1378</v>
      </c>
      <c r="R36" s="237">
        <f>100/Q38*Q36</f>
        <v>34.083601286173632</v>
      </c>
    </row>
    <row r="37" spans="1:18" s="186" customFormat="1" ht="18" customHeight="1" x14ac:dyDescent="0.2">
      <c r="A37" s="397"/>
      <c r="B37" s="338" t="s">
        <v>169</v>
      </c>
      <c r="C37" s="176">
        <f>SUM(C38-C36)</f>
        <v>197</v>
      </c>
      <c r="D37" s="102">
        <f t="shared" ref="D37" si="90">100/C38*C37</f>
        <v>45.080091533180777</v>
      </c>
      <c r="E37" s="195">
        <f t="shared" ref="E37" si="91">SUM(E38-E36)</f>
        <v>249</v>
      </c>
      <c r="F37" s="238">
        <f t="shared" ref="F37:H37" si="92">100/E38*E37</f>
        <v>51.98329853862213</v>
      </c>
      <c r="G37" s="176">
        <f t="shared" ref="G37" si="93">SUM(G38-G36)</f>
        <v>410</v>
      </c>
      <c r="H37" s="102">
        <f t="shared" si="92"/>
        <v>61.746987951807235</v>
      </c>
      <c r="I37" s="195">
        <f t="shared" ref="I37" si="94">SUM(I38-I36)</f>
        <v>529</v>
      </c>
      <c r="J37" s="238">
        <f t="shared" ref="J37" si="95">100/I38*I37</f>
        <v>74.929178470254953</v>
      </c>
      <c r="K37" s="176">
        <f t="shared" ref="K37:M37" si="96">SUM(K38-K36)</f>
        <v>481</v>
      </c>
      <c r="L37" s="102">
        <f t="shared" ref="L37" si="97">100/K38*K37</f>
        <v>79.767827529021559</v>
      </c>
      <c r="M37" s="195">
        <f t="shared" si="96"/>
        <v>334</v>
      </c>
      <c r="N37" s="238">
        <f t="shared" ref="N37:P37" si="98">100/M38*M37</f>
        <v>68.024439918533616</v>
      </c>
      <c r="O37" s="176">
        <f>SUM(293+172)</f>
        <v>465</v>
      </c>
      <c r="P37" s="102">
        <f t="shared" si="98"/>
        <v>70.135746606334834</v>
      </c>
      <c r="Q37" s="92">
        <f t="shared" ref="Q37" si="99">SUM(Q38-Q36)</f>
        <v>2665</v>
      </c>
      <c r="R37" s="238">
        <f t="shared" ref="R37" si="100">100/Q38*Q37</f>
        <v>65.916398713826368</v>
      </c>
    </row>
    <row r="38" spans="1:18" s="186" customFormat="1" ht="18" customHeight="1" thickBot="1" x14ac:dyDescent="0.25">
      <c r="A38" s="412"/>
      <c r="B38" s="339" t="s">
        <v>1</v>
      </c>
      <c r="C38" s="93">
        <v>437</v>
      </c>
      <c r="D38" s="99">
        <f>100/C38*C38</f>
        <v>100</v>
      </c>
      <c r="E38" s="93">
        <v>479</v>
      </c>
      <c r="F38" s="99">
        <f>100/E38*E38</f>
        <v>100</v>
      </c>
      <c r="G38" s="93">
        <v>664</v>
      </c>
      <c r="H38" s="99">
        <f>100/G38*G38</f>
        <v>100.00000000000001</v>
      </c>
      <c r="I38" s="93">
        <v>706</v>
      </c>
      <c r="J38" s="236">
        <f>100/I38*I38</f>
        <v>100</v>
      </c>
      <c r="K38" s="93">
        <v>603</v>
      </c>
      <c r="L38" s="336">
        <f>100/K38*K38</f>
        <v>100</v>
      </c>
      <c r="M38" s="93">
        <v>491</v>
      </c>
      <c r="N38" s="236">
        <f>100/M38*M38</f>
        <v>100</v>
      </c>
      <c r="O38" s="93">
        <f>SUM(O36:O37)</f>
        <v>663</v>
      </c>
      <c r="P38" s="236">
        <f>100/O38*O38</f>
        <v>100</v>
      </c>
      <c r="Q38" s="93">
        <f t="shared" ref="Q38" si="101">SUM(C38,E38,G38,I38,K38,M38,O38)</f>
        <v>4043</v>
      </c>
      <c r="R38" s="336">
        <f>100/Q38*Q38</f>
        <v>100</v>
      </c>
    </row>
    <row r="39" spans="1:18" s="186" customFormat="1" ht="18" customHeight="1" thickTop="1" thickBot="1" x14ac:dyDescent="0.25">
      <c r="A39" s="416"/>
      <c r="B39" s="166"/>
      <c r="C39" s="188"/>
      <c r="D39" s="271"/>
      <c r="E39" s="188"/>
      <c r="F39" s="271"/>
      <c r="G39" s="188"/>
      <c r="H39" s="271"/>
      <c r="I39" s="188"/>
      <c r="J39" s="271"/>
      <c r="K39" s="188"/>
      <c r="L39" s="271"/>
      <c r="M39" s="188"/>
      <c r="N39" s="271"/>
      <c r="O39" s="188"/>
      <c r="P39" s="271"/>
      <c r="Q39" s="188"/>
      <c r="R39" s="271"/>
    </row>
    <row r="40" spans="1:18" s="186" customFormat="1" ht="18" customHeight="1" thickTop="1" x14ac:dyDescent="0.2">
      <c r="A40" s="396" t="s">
        <v>162</v>
      </c>
      <c r="B40" s="337" t="s">
        <v>50</v>
      </c>
      <c r="C40" s="174">
        <v>0</v>
      </c>
      <c r="D40" s="101">
        <v>0</v>
      </c>
      <c r="E40" s="194">
        <v>0</v>
      </c>
      <c r="F40" s="237">
        <v>0</v>
      </c>
      <c r="G40" s="174">
        <v>0</v>
      </c>
      <c r="H40" s="101">
        <v>0</v>
      </c>
      <c r="I40" s="194">
        <v>0</v>
      </c>
      <c r="J40" s="237">
        <v>0</v>
      </c>
      <c r="K40" s="174">
        <v>48</v>
      </c>
      <c r="L40" s="101">
        <f>100/K42*K40</f>
        <v>64.86486486486487</v>
      </c>
      <c r="M40" s="194">
        <v>0</v>
      </c>
      <c r="N40" s="237">
        <v>0</v>
      </c>
      <c r="O40" s="174">
        <v>0</v>
      </c>
      <c r="P40" s="101">
        <v>0</v>
      </c>
      <c r="Q40" s="277">
        <f t="shared" ref="Q40" si="102">SUM(C40,E40,G40,I40,K40,M40,O40)</f>
        <v>48</v>
      </c>
      <c r="R40" s="237">
        <f>100/Q42*Q40</f>
        <v>64.86486486486487</v>
      </c>
    </row>
    <row r="41" spans="1:18" s="186" customFormat="1" ht="18" customHeight="1" x14ac:dyDescent="0.2">
      <c r="A41" s="397"/>
      <c r="B41" s="338" t="s">
        <v>169</v>
      </c>
      <c r="C41" s="176">
        <f>SUM(C42-C40)</f>
        <v>0</v>
      </c>
      <c r="D41" s="102">
        <v>0</v>
      </c>
      <c r="E41" s="195">
        <f t="shared" ref="E41" si="103">SUM(E42-E40)</f>
        <v>0</v>
      </c>
      <c r="F41" s="238">
        <v>0</v>
      </c>
      <c r="G41" s="176">
        <f t="shared" ref="G41" si="104">SUM(G42-G40)</f>
        <v>0</v>
      </c>
      <c r="H41" s="102">
        <v>0</v>
      </c>
      <c r="I41" s="195">
        <f t="shared" ref="I41" si="105">SUM(I42-I40)</f>
        <v>0</v>
      </c>
      <c r="J41" s="238">
        <v>0</v>
      </c>
      <c r="K41" s="176">
        <f t="shared" ref="K41:M41" si="106">SUM(K42-K40)</f>
        <v>26</v>
      </c>
      <c r="L41" s="102">
        <f t="shared" ref="L41" si="107">100/K42*K41</f>
        <v>35.135135135135137</v>
      </c>
      <c r="M41" s="195">
        <f t="shared" si="106"/>
        <v>0</v>
      </c>
      <c r="N41" s="238">
        <v>0</v>
      </c>
      <c r="O41" s="176">
        <v>0</v>
      </c>
      <c r="P41" s="102">
        <v>0</v>
      </c>
      <c r="Q41" s="92">
        <f t="shared" ref="Q41" si="108">SUM(Q42-Q40)</f>
        <v>26</v>
      </c>
      <c r="R41" s="238">
        <f t="shared" ref="R41" si="109">100/Q42*Q41</f>
        <v>35.135135135135137</v>
      </c>
    </row>
    <row r="42" spans="1:18" s="186" customFormat="1" ht="18" customHeight="1" thickBot="1" x14ac:dyDescent="0.25">
      <c r="A42" s="412"/>
      <c r="B42" s="339" t="s">
        <v>1</v>
      </c>
      <c r="C42" s="93">
        <v>0</v>
      </c>
      <c r="D42" s="99">
        <v>0</v>
      </c>
      <c r="E42" s="93">
        <v>0</v>
      </c>
      <c r="F42" s="99">
        <v>0</v>
      </c>
      <c r="G42" s="93">
        <v>0</v>
      </c>
      <c r="H42" s="99">
        <v>0</v>
      </c>
      <c r="I42" s="93">
        <v>0</v>
      </c>
      <c r="J42" s="236">
        <v>0</v>
      </c>
      <c r="K42" s="93">
        <v>74</v>
      </c>
      <c r="L42" s="336">
        <f>100/K42*K42</f>
        <v>100</v>
      </c>
      <c r="M42" s="93">
        <v>0</v>
      </c>
      <c r="N42" s="236">
        <v>0</v>
      </c>
      <c r="O42" s="93">
        <v>0</v>
      </c>
      <c r="P42" s="236">
        <v>0</v>
      </c>
      <c r="Q42" s="93">
        <f t="shared" ref="Q42" si="110">SUM(C42,E42,G42,I42,K42,M42,O42)</f>
        <v>74</v>
      </c>
      <c r="R42" s="336">
        <f>100/Q42*Q42</f>
        <v>100</v>
      </c>
    </row>
    <row r="43" spans="1:18" s="186" customFormat="1" ht="18" customHeight="1" thickTop="1" thickBot="1" x14ac:dyDescent="0.25">
      <c r="A43" s="416"/>
      <c r="B43" s="166"/>
      <c r="C43" s="188"/>
      <c r="D43" s="271"/>
      <c r="E43" s="188"/>
      <c r="F43" s="271"/>
      <c r="G43" s="188"/>
      <c r="H43" s="271"/>
      <c r="I43" s="188"/>
      <c r="J43" s="271"/>
      <c r="K43" s="188"/>
      <c r="L43" s="271"/>
      <c r="M43" s="188"/>
      <c r="N43" s="271"/>
      <c r="O43" s="188"/>
      <c r="P43" s="271"/>
      <c r="Q43" s="188"/>
      <c r="R43" s="271"/>
    </row>
    <row r="44" spans="1:18" s="186" customFormat="1" ht="18" customHeight="1" thickTop="1" x14ac:dyDescent="0.2">
      <c r="A44" s="396" t="s">
        <v>159</v>
      </c>
      <c r="B44" s="337" t="s">
        <v>50</v>
      </c>
      <c r="C44" s="174">
        <v>0</v>
      </c>
      <c r="D44" s="101">
        <v>0</v>
      </c>
      <c r="E44" s="194">
        <v>0</v>
      </c>
      <c r="F44" s="237">
        <v>0</v>
      </c>
      <c r="G44" s="174">
        <v>0</v>
      </c>
      <c r="H44" s="101">
        <v>0</v>
      </c>
      <c r="I44" s="194">
        <v>5</v>
      </c>
      <c r="J44" s="237">
        <f>100/I46*I44</f>
        <v>35.714285714285715</v>
      </c>
      <c r="K44" s="174">
        <v>0</v>
      </c>
      <c r="L44" s="101">
        <v>0</v>
      </c>
      <c r="M44" s="194">
        <v>0</v>
      </c>
      <c r="N44" s="237">
        <v>0</v>
      </c>
      <c r="O44" s="174">
        <v>0</v>
      </c>
      <c r="P44" s="101">
        <v>0</v>
      </c>
      <c r="Q44" s="277">
        <f t="shared" ref="Q44" si="111">SUM(C44,E44,G44,I44,K44,M44,O44)</f>
        <v>5</v>
      </c>
      <c r="R44" s="237">
        <f>100/Q46*Q44</f>
        <v>35.714285714285715</v>
      </c>
    </row>
    <row r="45" spans="1:18" s="186" customFormat="1" ht="18" customHeight="1" x14ac:dyDescent="0.2">
      <c r="A45" s="397"/>
      <c r="B45" s="338" t="s">
        <v>169</v>
      </c>
      <c r="C45" s="176">
        <f>SUM(C46-C44)</f>
        <v>0</v>
      </c>
      <c r="D45" s="102">
        <v>0</v>
      </c>
      <c r="E45" s="195">
        <f t="shared" ref="E45" si="112">SUM(E46-E44)</f>
        <v>0</v>
      </c>
      <c r="F45" s="238">
        <v>0</v>
      </c>
      <c r="G45" s="176">
        <f t="shared" ref="G45" si="113">SUM(G46-G44)</f>
        <v>0</v>
      </c>
      <c r="H45" s="102">
        <v>0</v>
      </c>
      <c r="I45" s="195">
        <f t="shared" ref="I45" si="114">SUM(I46-I44)</f>
        <v>9</v>
      </c>
      <c r="J45" s="238">
        <f t="shared" ref="J45" si="115">100/I46*I45</f>
        <v>64.285714285714292</v>
      </c>
      <c r="K45" s="176">
        <f t="shared" ref="K45" si="116">SUM(K46-K44)</f>
        <v>0</v>
      </c>
      <c r="L45" s="102">
        <v>0</v>
      </c>
      <c r="M45" s="195"/>
      <c r="N45" s="238">
        <v>0</v>
      </c>
      <c r="O45" s="176">
        <v>0</v>
      </c>
      <c r="P45" s="102">
        <v>0</v>
      </c>
      <c r="Q45" s="92">
        <f t="shared" ref="Q45" si="117">SUM(Q46-Q44)</f>
        <v>9</v>
      </c>
      <c r="R45" s="238">
        <f t="shared" ref="R45" si="118">100/Q46*Q45</f>
        <v>64.285714285714292</v>
      </c>
    </row>
    <row r="46" spans="1:18" s="186" customFormat="1" ht="18" customHeight="1" thickBot="1" x14ac:dyDescent="0.25">
      <c r="A46" s="412"/>
      <c r="B46" s="339" t="s">
        <v>1</v>
      </c>
      <c r="C46" s="93">
        <v>0</v>
      </c>
      <c r="D46" s="99">
        <v>0</v>
      </c>
      <c r="E46" s="93">
        <v>0</v>
      </c>
      <c r="F46" s="99">
        <v>0</v>
      </c>
      <c r="G46" s="93">
        <v>0</v>
      </c>
      <c r="H46" s="99">
        <v>0</v>
      </c>
      <c r="I46" s="93">
        <v>14</v>
      </c>
      <c r="J46" s="236">
        <f>100/I46*I46</f>
        <v>100</v>
      </c>
      <c r="K46" s="93">
        <v>0</v>
      </c>
      <c r="L46" s="336">
        <v>0</v>
      </c>
      <c r="M46" s="93">
        <v>0</v>
      </c>
      <c r="N46" s="236">
        <v>0</v>
      </c>
      <c r="O46" s="93">
        <v>0</v>
      </c>
      <c r="P46" s="236">
        <v>0</v>
      </c>
      <c r="Q46" s="93">
        <f t="shared" ref="Q46" si="119">SUM(C46,E46,G46,I46,K46,M46,O46)</f>
        <v>14</v>
      </c>
      <c r="R46" s="336">
        <f>100/Q46*Q46</f>
        <v>100</v>
      </c>
    </row>
    <row r="47" spans="1:18" s="159" customFormat="1" ht="12" thickTop="1" x14ac:dyDescent="0.2">
      <c r="A47" s="162"/>
      <c r="C47" s="163"/>
      <c r="D47" s="235"/>
      <c r="E47" s="163"/>
      <c r="F47" s="163"/>
      <c r="G47" s="163"/>
      <c r="H47" s="235"/>
      <c r="I47" s="166"/>
      <c r="J47" s="235"/>
      <c r="K47" s="163"/>
      <c r="L47" s="235"/>
      <c r="M47" s="163"/>
      <c r="N47" s="235"/>
      <c r="O47" s="163"/>
      <c r="P47" s="235"/>
      <c r="Q47" s="163"/>
      <c r="R47" s="235"/>
    </row>
    <row r="48" spans="1:18" s="159" customFormat="1" ht="12" customHeight="1" x14ac:dyDescent="0.2">
      <c r="A48" s="162"/>
      <c r="C48" s="163"/>
      <c r="D48" s="164"/>
      <c r="E48" s="163"/>
      <c r="F48" s="164"/>
      <c r="H48" s="162"/>
      <c r="J48" s="162"/>
      <c r="L48" s="162"/>
      <c r="N48" s="162"/>
      <c r="P48" s="162"/>
      <c r="R48" s="162"/>
    </row>
    <row r="49" spans="1:18" s="159" customFormat="1" ht="11.4" x14ac:dyDescent="0.2">
      <c r="A49" s="162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</row>
    <row r="50" spans="1:18" s="159" customFormat="1" ht="11.4" x14ac:dyDescent="0.2">
      <c r="A50" s="162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</row>
    <row r="51" spans="1:18" s="159" customFormat="1" ht="11.4" x14ac:dyDescent="0.2">
      <c r="A51" s="162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</row>
    <row r="52" spans="1:18" s="159" customFormat="1" ht="11.4" x14ac:dyDescent="0.2">
      <c r="A52" s="162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</row>
    <row r="53" spans="1:18" s="159" customFormat="1" ht="11.4" x14ac:dyDescent="0.2">
      <c r="A53" s="162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</row>
    <row r="54" spans="1:18" s="159" customFormat="1" ht="11.4" x14ac:dyDescent="0.2">
      <c r="A54" s="162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</row>
    <row r="55" spans="1:18" x14ac:dyDescent="0.25">
      <c r="C55" s="158"/>
      <c r="G55" s="166"/>
      <c r="Q55" s="5"/>
    </row>
    <row r="56" spans="1:18" x14ac:dyDescent="0.25">
      <c r="Q56" s="5"/>
    </row>
    <row r="57" spans="1:18" x14ac:dyDescent="0.25">
      <c r="Q57" s="5"/>
    </row>
    <row r="58" spans="1:18" x14ac:dyDescent="0.25">
      <c r="Q58" s="5"/>
    </row>
  </sheetData>
  <mergeCells count="27">
    <mergeCell ref="Q6:R6"/>
    <mergeCell ref="A8:A10"/>
    <mergeCell ref="A12:A14"/>
    <mergeCell ref="A16:A18"/>
    <mergeCell ref="A20:A22"/>
    <mergeCell ref="A5:A7"/>
    <mergeCell ref="M5:N5"/>
    <mergeCell ref="O5:P5"/>
    <mergeCell ref="Q5:R5"/>
    <mergeCell ref="C6:D6"/>
    <mergeCell ref="E6:F6"/>
    <mergeCell ref="G6:H6"/>
    <mergeCell ref="C5:D5"/>
    <mergeCell ref="E5:F5"/>
    <mergeCell ref="G5:H5"/>
    <mergeCell ref="I5:J5"/>
    <mergeCell ref="K5:L5"/>
    <mergeCell ref="A44:A46"/>
    <mergeCell ref="I6:J6"/>
    <mergeCell ref="K6:L6"/>
    <mergeCell ref="M6:N6"/>
    <mergeCell ref="A40:A42"/>
    <mergeCell ref="O6:P6"/>
    <mergeCell ref="A28:A30"/>
    <mergeCell ref="A32:A34"/>
    <mergeCell ref="A36:A38"/>
    <mergeCell ref="A24:A26"/>
  </mergeCells>
  <pageMargins left="0.70866141732283472" right="0.70866141732283472" top="0.74803149606299213" bottom="0.74803149606299213" header="0.31496062992125984" footer="0.31496062992125984"/>
  <pageSetup paperSize="8" scale="70" orientation="portrait" horizontalDpi="300" verticalDpi="300" r:id="rId1"/>
  <headerFooter differentOddEven="1">
    <oddHeader>&amp;R&amp;G</oddHead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7"/>
  <sheetViews>
    <sheetView zoomScale="80" zoomScaleNormal="80" workbookViewId="0">
      <pane ySplit="7" topLeftCell="A35" activePane="bottomLeft" state="frozen"/>
      <selection pane="bottomLeft" activeCell="A43" sqref="A43:XFD46"/>
    </sheetView>
  </sheetViews>
  <sheetFormatPr defaultColWidth="9.109375" defaultRowHeight="14.4" x14ac:dyDescent="0.3"/>
  <cols>
    <col min="1" max="1" width="11.77734375" style="31" customWidth="1"/>
    <col min="2" max="2" width="40.6640625" style="32" customWidth="1"/>
    <col min="3" max="3" width="13.6640625" style="51" customWidth="1"/>
    <col min="4" max="4" width="8" style="52" customWidth="1"/>
    <col min="5" max="5" width="13.6640625" style="51" customWidth="1"/>
    <col min="6" max="6" width="8" style="52" customWidth="1"/>
    <col min="7" max="7" width="13.6640625" style="32" customWidth="1"/>
    <col min="8" max="8" width="8" style="31" customWidth="1"/>
    <col min="9" max="9" width="13.6640625" style="32" customWidth="1"/>
    <col min="10" max="10" width="8" style="31" customWidth="1"/>
    <col min="11" max="11" width="13.6640625" style="32" customWidth="1"/>
    <col min="12" max="12" width="8" style="31" customWidth="1"/>
    <col min="13" max="13" width="13.6640625" style="32" customWidth="1"/>
    <col min="14" max="14" width="8" style="31" customWidth="1"/>
    <col min="15" max="15" width="13.6640625" style="32" customWidth="1"/>
    <col min="16" max="16" width="8" style="31" customWidth="1"/>
    <col min="17" max="17" width="13.6640625" style="32" customWidth="1"/>
    <col min="18" max="18" width="8" style="31" customWidth="1"/>
    <col min="19" max="16384" width="9.109375" style="32"/>
  </cols>
  <sheetData>
    <row r="1" spans="1:20" s="8" customFormat="1" ht="18" customHeight="1" x14ac:dyDescent="0.3">
      <c r="A1" s="60" t="s">
        <v>36</v>
      </c>
      <c r="C1" s="45"/>
      <c r="D1" s="46"/>
      <c r="E1" s="45"/>
      <c r="F1" s="46"/>
      <c r="H1" s="26"/>
      <c r="J1" s="26"/>
      <c r="L1" s="26"/>
      <c r="N1" s="26"/>
      <c r="P1" s="26"/>
      <c r="R1" s="26"/>
    </row>
    <row r="2" spans="1:20" s="8" customFormat="1" ht="18" customHeight="1" x14ac:dyDescent="0.3">
      <c r="A2" s="2"/>
      <c r="B2" s="2"/>
      <c r="C2" s="45"/>
      <c r="D2" s="46"/>
      <c r="E2" s="45"/>
      <c r="F2" s="46"/>
      <c r="H2" s="26"/>
      <c r="J2" s="26"/>
      <c r="L2" s="26"/>
      <c r="N2" s="26"/>
      <c r="P2" s="26"/>
      <c r="R2" s="26"/>
    </row>
    <row r="3" spans="1:20" s="8" customFormat="1" ht="18" customHeight="1" x14ac:dyDescent="0.3">
      <c r="A3" s="3" t="s">
        <v>127</v>
      </c>
      <c r="B3" s="2" t="s">
        <v>104</v>
      </c>
      <c r="C3" s="45"/>
      <c r="D3" s="46"/>
      <c r="E3" s="45"/>
      <c r="F3" s="46"/>
      <c r="H3" s="26"/>
      <c r="J3" s="26"/>
      <c r="L3" s="26"/>
      <c r="N3" s="26"/>
      <c r="P3" s="26"/>
      <c r="R3" s="26"/>
    </row>
    <row r="4" spans="1:20" s="8" customFormat="1" ht="18" customHeight="1" thickBot="1" x14ac:dyDescent="0.35">
      <c r="A4" s="26"/>
      <c r="C4" s="45"/>
      <c r="D4" s="46"/>
      <c r="E4" s="45"/>
      <c r="F4" s="46"/>
      <c r="H4" s="26"/>
      <c r="J4" s="26"/>
      <c r="L4" s="26"/>
      <c r="N4" s="26"/>
      <c r="P4" s="26"/>
      <c r="R4" s="26"/>
    </row>
    <row r="5" spans="1:20" s="27" customFormat="1" ht="18" customHeight="1" thickTop="1" x14ac:dyDescent="0.3">
      <c r="A5" s="388" t="s">
        <v>13</v>
      </c>
      <c r="B5" s="388"/>
      <c r="C5" s="386" t="s">
        <v>42</v>
      </c>
      <c r="D5" s="401"/>
      <c r="E5" s="386" t="s">
        <v>43</v>
      </c>
      <c r="F5" s="387"/>
      <c r="G5" s="401" t="s">
        <v>44</v>
      </c>
      <c r="H5" s="401"/>
      <c r="I5" s="386" t="s">
        <v>45</v>
      </c>
      <c r="J5" s="387"/>
      <c r="K5" s="401" t="s">
        <v>46</v>
      </c>
      <c r="L5" s="401"/>
      <c r="M5" s="386" t="s">
        <v>47</v>
      </c>
      <c r="N5" s="387"/>
      <c r="O5" s="401" t="s">
        <v>48</v>
      </c>
      <c r="P5" s="401"/>
      <c r="Q5" s="386" t="s">
        <v>1</v>
      </c>
      <c r="R5" s="387"/>
    </row>
    <row r="6" spans="1:20" s="27" customFormat="1" ht="18" customHeight="1" x14ac:dyDescent="0.3">
      <c r="A6" s="389"/>
      <c r="B6" s="389"/>
      <c r="C6" s="402" t="s">
        <v>37</v>
      </c>
      <c r="D6" s="403"/>
      <c r="E6" s="398" t="s">
        <v>37</v>
      </c>
      <c r="F6" s="399"/>
      <c r="G6" s="400" t="s">
        <v>37</v>
      </c>
      <c r="H6" s="400"/>
      <c r="I6" s="398" t="s">
        <v>37</v>
      </c>
      <c r="J6" s="399"/>
      <c r="K6" s="400" t="s">
        <v>37</v>
      </c>
      <c r="L6" s="400"/>
      <c r="M6" s="398" t="s">
        <v>37</v>
      </c>
      <c r="N6" s="399"/>
      <c r="O6" s="400" t="s">
        <v>37</v>
      </c>
      <c r="P6" s="400"/>
      <c r="Q6" s="398" t="s">
        <v>39</v>
      </c>
      <c r="R6" s="399"/>
    </row>
    <row r="7" spans="1:20" s="27" customFormat="1" ht="18" customHeight="1" thickBot="1" x14ac:dyDescent="0.35">
      <c r="A7" s="390"/>
      <c r="B7" s="390"/>
      <c r="C7" s="108" t="s">
        <v>12</v>
      </c>
      <c r="D7" s="111" t="s">
        <v>3</v>
      </c>
      <c r="E7" s="108" t="s">
        <v>12</v>
      </c>
      <c r="F7" s="109" t="s">
        <v>3</v>
      </c>
      <c r="G7" s="111" t="s">
        <v>12</v>
      </c>
      <c r="H7" s="111" t="s">
        <v>3</v>
      </c>
      <c r="I7" s="108" t="s">
        <v>12</v>
      </c>
      <c r="J7" s="109" t="s">
        <v>3</v>
      </c>
      <c r="K7" s="111" t="s">
        <v>12</v>
      </c>
      <c r="L7" s="111" t="s">
        <v>3</v>
      </c>
      <c r="M7" s="108" t="s">
        <v>12</v>
      </c>
      <c r="N7" s="109" t="s">
        <v>3</v>
      </c>
      <c r="O7" s="111" t="s">
        <v>12</v>
      </c>
      <c r="P7" s="111" t="s">
        <v>3</v>
      </c>
      <c r="Q7" s="108" t="s">
        <v>12</v>
      </c>
      <c r="R7" s="109" t="s">
        <v>3</v>
      </c>
    </row>
    <row r="8" spans="1:20" s="182" customFormat="1" ht="18" customHeight="1" thickTop="1" thickBot="1" x14ac:dyDescent="0.35">
      <c r="A8" s="197"/>
      <c r="B8" s="198" t="s">
        <v>38</v>
      </c>
      <c r="C8" s="122">
        <v>5134268.5</v>
      </c>
      <c r="D8" s="247">
        <f>100/C8*C8</f>
        <v>100.00000000000001</v>
      </c>
      <c r="E8" s="124">
        <v>6796296.5</v>
      </c>
      <c r="F8" s="255">
        <f>100/E8*E8</f>
        <v>100</v>
      </c>
      <c r="G8" s="122">
        <v>8979210</v>
      </c>
      <c r="H8" s="247">
        <f>100/G8*G8</f>
        <v>100</v>
      </c>
      <c r="I8" s="124">
        <v>8839289.6999999993</v>
      </c>
      <c r="J8" s="266">
        <f>100/I8*I8</f>
        <v>100</v>
      </c>
      <c r="K8" s="122">
        <f>SUM(K11:K13)</f>
        <v>11091955.51</v>
      </c>
      <c r="L8" s="126">
        <f>100/K8*K8</f>
        <v>100</v>
      </c>
      <c r="M8" s="124">
        <f>SUM(M11,M12,M13)</f>
        <v>13502801</v>
      </c>
      <c r="N8" s="266">
        <f>100/M8*M8</f>
        <v>100</v>
      </c>
      <c r="O8" s="122">
        <f>SUM(O11,O12,O13)</f>
        <v>15480016</v>
      </c>
      <c r="P8" s="126">
        <f>100/O8*O8</f>
        <v>100</v>
      </c>
      <c r="Q8" s="124">
        <f>SUM(C8,E8,G8,I8,K8,M8,O8)</f>
        <v>69823837.210000008</v>
      </c>
      <c r="R8" s="126">
        <f>100/Q8*Q8</f>
        <v>100</v>
      </c>
      <c r="T8" s="199"/>
    </row>
    <row r="9" spans="1:20" s="182" customFormat="1" ht="18" customHeight="1" thickTop="1" thickBot="1" x14ac:dyDescent="0.35">
      <c r="A9" s="424"/>
      <c r="B9" s="217"/>
      <c r="C9" s="127"/>
      <c r="D9" s="248"/>
      <c r="E9" s="127"/>
      <c r="F9" s="248"/>
      <c r="G9" s="127"/>
      <c r="H9" s="248"/>
      <c r="I9" s="127"/>
      <c r="J9" s="251"/>
      <c r="K9" s="127"/>
      <c r="L9" s="251"/>
      <c r="M9" s="127"/>
      <c r="N9" s="251"/>
      <c r="O9" s="127"/>
      <c r="P9" s="251"/>
      <c r="Q9" s="127"/>
      <c r="R9" s="251"/>
      <c r="T9" s="199"/>
    </row>
    <row r="10" spans="1:20" s="203" customFormat="1" ht="18" customHeight="1" thickTop="1" x14ac:dyDescent="0.3">
      <c r="A10" s="425"/>
      <c r="B10" s="426" t="s">
        <v>0</v>
      </c>
      <c r="C10" s="132"/>
      <c r="D10" s="249"/>
      <c r="E10" s="134"/>
      <c r="F10" s="252"/>
      <c r="G10" s="132"/>
      <c r="H10" s="249"/>
      <c r="I10" s="134"/>
      <c r="J10" s="427"/>
      <c r="K10" s="132"/>
      <c r="L10" s="427"/>
      <c r="M10" s="134"/>
      <c r="N10" s="427"/>
      <c r="O10" s="132"/>
      <c r="P10" s="428"/>
      <c r="Q10" s="134"/>
      <c r="R10" s="427"/>
      <c r="T10" s="192"/>
    </row>
    <row r="11" spans="1:20" s="182" customFormat="1" ht="18" customHeight="1" x14ac:dyDescent="0.3">
      <c r="A11" s="344" t="s">
        <v>14</v>
      </c>
      <c r="B11" s="367" t="s">
        <v>4</v>
      </c>
      <c r="C11" s="127">
        <v>4280538</v>
      </c>
      <c r="D11" s="248">
        <f>100/C8*C11</f>
        <v>83.37191559031244</v>
      </c>
      <c r="E11" s="141">
        <v>5119080.5</v>
      </c>
      <c r="F11" s="253">
        <f>100/E8*E11</f>
        <v>75.321618178371125</v>
      </c>
      <c r="G11" s="127">
        <v>5310215</v>
      </c>
      <c r="H11" s="248">
        <f>100/G8*G11</f>
        <v>59.138999978840005</v>
      </c>
      <c r="I11" s="141">
        <v>6342943.7000000002</v>
      </c>
      <c r="J11" s="371">
        <f>100/I8*I11</f>
        <v>71.758522633328795</v>
      </c>
      <c r="K11" s="127">
        <v>6552091.5</v>
      </c>
      <c r="L11" s="371">
        <f>100/K8*K11</f>
        <v>59.070661562723856</v>
      </c>
      <c r="M11" s="141">
        <f>SUM(M22)</f>
        <v>8477668</v>
      </c>
      <c r="N11" s="371">
        <f>100/M8*M11</f>
        <v>62.784514116737704</v>
      </c>
      <c r="O11" s="127">
        <f>SUM(O22)</f>
        <v>7665856</v>
      </c>
      <c r="P11" s="251">
        <f>100/O8*O11</f>
        <v>49.520982407253328</v>
      </c>
      <c r="Q11" s="141">
        <f t="shared" ref="Q11:Q51" si="0">SUM(C11,E11,G11,I11,K11,M11,O11)</f>
        <v>43748392.700000003</v>
      </c>
      <c r="R11" s="371">
        <f>100/Q8*Q11</f>
        <v>62.655383101366503</v>
      </c>
      <c r="T11" s="199"/>
    </row>
    <row r="12" spans="1:20" s="182" customFormat="1" ht="18" customHeight="1" x14ac:dyDescent="0.3">
      <c r="A12" s="344" t="s">
        <v>15</v>
      </c>
      <c r="B12" s="367" t="s">
        <v>5</v>
      </c>
      <c r="C12" s="127">
        <v>853730.5</v>
      </c>
      <c r="D12" s="248">
        <f>100/C8*C12</f>
        <v>16.628084409687574</v>
      </c>
      <c r="E12" s="141">
        <v>1627626</v>
      </c>
      <c r="F12" s="253">
        <f>100/E8*E12</f>
        <v>23.948719718158266</v>
      </c>
      <c r="G12" s="127">
        <v>3590503</v>
      </c>
      <c r="H12" s="248">
        <f>100/G8*G12</f>
        <v>39.986847395260831</v>
      </c>
      <c r="I12" s="141">
        <v>2496346</v>
      </c>
      <c r="J12" s="371">
        <f>100/I8*I12</f>
        <v>28.241477366671219</v>
      </c>
      <c r="K12" s="127">
        <f>SUM(K34)</f>
        <v>4411504.01</v>
      </c>
      <c r="L12" s="371">
        <f>100/K8*K12</f>
        <v>39.772103359256981</v>
      </c>
      <c r="M12" s="141">
        <f>SUM(M34)</f>
        <v>5004028</v>
      </c>
      <c r="N12" s="371">
        <f>100/M8*M12</f>
        <v>37.059184979472036</v>
      </c>
      <c r="O12" s="127">
        <f>SUM(O34)</f>
        <v>7719495</v>
      </c>
      <c r="P12" s="251">
        <f>100/O8*O12</f>
        <v>49.867487217067477</v>
      </c>
      <c r="Q12" s="141">
        <f t="shared" si="0"/>
        <v>25703232.509999998</v>
      </c>
      <c r="R12" s="371">
        <f>100/Q8*Q12</f>
        <v>36.811543932619678</v>
      </c>
      <c r="T12" s="199"/>
    </row>
    <row r="13" spans="1:20" s="182" customFormat="1" ht="18" customHeight="1" thickBot="1" x14ac:dyDescent="0.35">
      <c r="A13" s="429" t="s">
        <v>16</v>
      </c>
      <c r="B13" s="375" t="s">
        <v>11</v>
      </c>
      <c r="C13" s="95">
        <v>0</v>
      </c>
      <c r="D13" s="250">
        <f>100/C8*C13</f>
        <v>0</v>
      </c>
      <c r="E13" s="146">
        <v>49590</v>
      </c>
      <c r="F13" s="254">
        <f>100/E8*E13</f>
        <v>0.72966210347061822</v>
      </c>
      <c r="G13" s="95">
        <v>78492</v>
      </c>
      <c r="H13" s="250">
        <f>100/G8*G13</f>
        <v>0.87415262589916032</v>
      </c>
      <c r="I13" s="146">
        <v>0</v>
      </c>
      <c r="J13" s="430">
        <f>100/I8*I13</f>
        <v>0</v>
      </c>
      <c r="K13" s="95">
        <v>128360</v>
      </c>
      <c r="L13" s="430">
        <f>100/K8*K13</f>
        <v>1.1572350780191689</v>
      </c>
      <c r="M13" s="146">
        <f>SUM(M51)</f>
        <v>21105</v>
      </c>
      <c r="N13" s="430">
        <f>100/M8*M13</f>
        <v>0.15630090379025804</v>
      </c>
      <c r="O13" s="95">
        <f>SUM(O51)</f>
        <v>94665</v>
      </c>
      <c r="P13" s="239">
        <f>100/O8*O13</f>
        <v>0.61153037567919832</v>
      </c>
      <c r="Q13" s="146">
        <f t="shared" si="0"/>
        <v>372212</v>
      </c>
      <c r="R13" s="430">
        <f>100/Q8*Q13</f>
        <v>0.53307296601380805</v>
      </c>
      <c r="T13" s="199"/>
    </row>
    <row r="14" spans="1:20" s="182" customFormat="1" ht="18" customHeight="1" thickTop="1" thickBot="1" x14ac:dyDescent="0.35">
      <c r="A14" s="424"/>
      <c r="B14" s="217"/>
      <c r="C14" s="127"/>
      <c r="D14" s="251"/>
      <c r="E14" s="127"/>
      <c r="F14" s="251"/>
      <c r="G14" s="127"/>
      <c r="H14" s="251"/>
      <c r="I14" s="127"/>
      <c r="J14" s="251"/>
      <c r="K14" s="127"/>
      <c r="L14" s="251"/>
      <c r="M14" s="127"/>
      <c r="N14" s="251"/>
      <c r="O14" s="127"/>
      <c r="P14" s="251"/>
      <c r="Q14" s="127"/>
      <c r="R14" s="251"/>
      <c r="T14" s="199"/>
    </row>
    <row r="15" spans="1:20" s="203" customFormat="1" ht="18" customHeight="1" thickTop="1" x14ac:dyDescent="0.3">
      <c r="A15" s="431"/>
      <c r="B15" s="432" t="s">
        <v>0</v>
      </c>
      <c r="C15" s="134"/>
      <c r="D15" s="252"/>
      <c r="E15" s="132"/>
      <c r="F15" s="249"/>
      <c r="G15" s="134"/>
      <c r="H15" s="252"/>
      <c r="I15" s="132"/>
      <c r="J15" s="428"/>
      <c r="K15" s="134"/>
      <c r="L15" s="427"/>
      <c r="M15" s="132"/>
      <c r="N15" s="428"/>
      <c r="O15" s="134"/>
      <c r="P15" s="427"/>
      <c r="Q15" s="132"/>
      <c r="R15" s="427"/>
      <c r="T15" s="192"/>
    </row>
    <row r="16" spans="1:20" s="182" customFormat="1" ht="18" customHeight="1" x14ac:dyDescent="0.3">
      <c r="A16" s="373" t="s">
        <v>32</v>
      </c>
      <c r="B16" s="217" t="s">
        <v>6</v>
      </c>
      <c r="C16" s="141">
        <v>2933060</v>
      </c>
      <c r="D16" s="253">
        <f>100/C8*C16</f>
        <v>57.12712531493046</v>
      </c>
      <c r="E16" s="127">
        <v>3560730</v>
      </c>
      <c r="F16" s="248">
        <f>100/E8*E16</f>
        <v>52.392210963721197</v>
      </c>
      <c r="G16" s="141">
        <v>3334052</v>
      </c>
      <c r="H16" s="253">
        <f>100/G8*G16</f>
        <v>37.13079435718732</v>
      </c>
      <c r="I16" s="127">
        <v>3454496.07</v>
      </c>
      <c r="J16" s="251">
        <f>100/I8*I16</f>
        <v>39.081150038560224</v>
      </c>
      <c r="K16" s="141">
        <v>4010060.5</v>
      </c>
      <c r="L16" s="371">
        <f>100/K8*K16</f>
        <v>36.152872199899406</v>
      </c>
      <c r="M16" s="127">
        <f>SUM(M24,M25,M36)</f>
        <v>4549529</v>
      </c>
      <c r="N16" s="251">
        <f>100/M8*M16</f>
        <v>33.693224094763742</v>
      </c>
      <c r="O16" s="141">
        <f>SUM(O24,O25,O36)</f>
        <v>4153965</v>
      </c>
      <c r="P16" s="371">
        <f>100/O8*O16</f>
        <v>26.834371489021716</v>
      </c>
      <c r="Q16" s="127">
        <f t="shared" si="0"/>
        <v>25995892.57</v>
      </c>
      <c r="R16" s="371">
        <f>100/Q8*Q16</f>
        <v>37.230684546619173</v>
      </c>
      <c r="T16" s="199"/>
    </row>
    <row r="17" spans="1:20" s="182" customFormat="1" ht="18" customHeight="1" x14ac:dyDescent="0.3">
      <c r="A17" s="373" t="s">
        <v>32</v>
      </c>
      <c r="B17" s="217" t="s">
        <v>7</v>
      </c>
      <c r="C17" s="141">
        <v>1230842</v>
      </c>
      <c r="D17" s="253">
        <f>100/C8*C17</f>
        <v>23.973074255855533</v>
      </c>
      <c r="E17" s="127">
        <v>1544576</v>
      </c>
      <c r="F17" s="248">
        <f>100/E8*E17</f>
        <v>22.726730653967202</v>
      </c>
      <c r="G17" s="141">
        <v>1296774.6000000001</v>
      </c>
      <c r="H17" s="253">
        <f>100/G8*G17</f>
        <v>14.441967611850041</v>
      </c>
      <c r="I17" s="127">
        <v>2248840</v>
      </c>
      <c r="J17" s="251">
        <f>100/I8*I17</f>
        <v>25.441410750458832</v>
      </c>
      <c r="K17" s="141">
        <v>1932714.37</v>
      </c>
      <c r="L17" s="371">
        <f>100/K8*K17</f>
        <v>17.424469186317538</v>
      </c>
      <c r="M17" s="127">
        <f>SUM(M26,M27,M37)</f>
        <v>2966395</v>
      </c>
      <c r="N17" s="251">
        <f>100/M8*M17</f>
        <v>21.968738189950365</v>
      </c>
      <c r="O17" s="141">
        <f>SUM(O26,O27,O37)</f>
        <v>2762576</v>
      </c>
      <c r="P17" s="371">
        <f>100/O8*O17</f>
        <v>17.846079745654009</v>
      </c>
      <c r="Q17" s="127">
        <f t="shared" si="0"/>
        <v>13982717.969999999</v>
      </c>
      <c r="R17" s="371">
        <f>100/Q8*Q17</f>
        <v>20.025708309249762</v>
      </c>
      <c r="T17" s="199"/>
    </row>
    <row r="18" spans="1:20" s="182" customFormat="1" ht="18" customHeight="1" x14ac:dyDescent="0.3">
      <c r="A18" s="373" t="s">
        <v>32</v>
      </c>
      <c r="B18" s="217" t="s">
        <v>8</v>
      </c>
      <c r="C18" s="141">
        <v>625195.5</v>
      </c>
      <c r="D18" s="253">
        <f>100/C8*C18</f>
        <v>12.176914783478894</v>
      </c>
      <c r="E18" s="127">
        <v>648049</v>
      </c>
      <c r="F18" s="248">
        <f>100/E8*E18</f>
        <v>9.5353255997586341</v>
      </c>
      <c r="G18" s="141">
        <v>2818923</v>
      </c>
      <c r="H18" s="253">
        <f>100/G8*G18</f>
        <v>31.393886544584657</v>
      </c>
      <c r="I18" s="127">
        <v>2550138</v>
      </c>
      <c r="J18" s="251">
        <f>100/I8*I18</f>
        <v>28.850033051863889</v>
      </c>
      <c r="K18" s="141">
        <f>SUM(K28,K38:K40)</f>
        <v>4924041.51</v>
      </c>
      <c r="L18" s="371">
        <f>100/K8*K18</f>
        <v>44.392907143927054</v>
      </c>
      <c r="M18" s="127">
        <f>SUM(M28,M38,M39,M40)</f>
        <v>5312182</v>
      </c>
      <c r="N18" s="251">
        <f>100/M8*M18</f>
        <v>39.341333698097159</v>
      </c>
      <c r="O18" s="141">
        <f>SUM(O28,O38,O39,O40)</f>
        <v>6023145</v>
      </c>
      <c r="P18" s="371">
        <f>100/O8*O18</f>
        <v>38.909165210165156</v>
      </c>
      <c r="Q18" s="127">
        <f t="shared" si="0"/>
        <v>22901674.009999998</v>
      </c>
      <c r="R18" s="371">
        <f>100/Q8*Q18</f>
        <v>32.799220044469386</v>
      </c>
      <c r="T18" s="199"/>
    </row>
    <row r="19" spans="1:20" s="182" customFormat="1" ht="18" customHeight="1" x14ac:dyDescent="0.3">
      <c r="A19" s="373" t="s">
        <v>32</v>
      </c>
      <c r="B19" s="217" t="s">
        <v>9</v>
      </c>
      <c r="C19" s="141">
        <v>9650</v>
      </c>
      <c r="D19" s="253">
        <f>100/C8*C19</f>
        <v>0.18795277262963558</v>
      </c>
      <c r="E19" s="127">
        <v>52145</v>
      </c>
      <c r="F19" s="248">
        <f>100/E8*E19</f>
        <v>0.76725610779341369</v>
      </c>
      <c r="G19" s="141">
        <v>790347</v>
      </c>
      <c r="H19" s="253">
        <f>100/G8*G19</f>
        <v>8.8019658745034359</v>
      </c>
      <c r="I19" s="127">
        <v>0</v>
      </c>
      <c r="J19" s="251">
        <f>100/I8*I19</f>
        <v>0</v>
      </c>
      <c r="K19" s="141">
        <v>0</v>
      </c>
      <c r="L19" s="371">
        <f>100/K8*K19</f>
        <v>0</v>
      </c>
      <c r="M19" s="127">
        <f>SUM(M29,M41)</f>
        <v>363179</v>
      </c>
      <c r="N19" s="251">
        <f>100/M8*M19</f>
        <v>2.6896567608453981</v>
      </c>
      <c r="O19" s="141">
        <f>SUM(O29,O41)</f>
        <v>39050</v>
      </c>
      <c r="P19" s="371">
        <f>100/O8*O19</f>
        <v>0.25226072117754916</v>
      </c>
      <c r="Q19" s="127">
        <f t="shared" si="0"/>
        <v>1254371</v>
      </c>
      <c r="R19" s="371">
        <f>100/Q8*Q19</f>
        <v>1.7964796122954294</v>
      </c>
      <c r="T19" s="199"/>
    </row>
    <row r="20" spans="1:20" s="182" customFormat="1" ht="18" customHeight="1" thickBot="1" x14ac:dyDescent="0.35">
      <c r="A20" s="374" t="s">
        <v>32</v>
      </c>
      <c r="B20" s="414" t="s">
        <v>10</v>
      </c>
      <c r="C20" s="146">
        <v>335521</v>
      </c>
      <c r="D20" s="254">
        <f>100/C8*C20</f>
        <v>6.5349328731054879</v>
      </c>
      <c r="E20" s="95">
        <v>990796.5</v>
      </c>
      <c r="F20" s="250">
        <f>100/E8*E20</f>
        <v>14.578476674759555</v>
      </c>
      <c r="G20" s="146">
        <v>739113</v>
      </c>
      <c r="H20" s="254">
        <f>100/G8*G20</f>
        <v>8.2313811571396585</v>
      </c>
      <c r="I20" s="95">
        <v>585815.63</v>
      </c>
      <c r="J20" s="239">
        <f>100/I8*I20</f>
        <v>6.6274061591170623</v>
      </c>
      <c r="K20" s="146">
        <v>225139.13</v>
      </c>
      <c r="L20" s="430">
        <f>100/K8*K20</f>
        <v>2.0297514698560128</v>
      </c>
      <c r="M20" s="95">
        <f>SUM(M30,M31,M32,M42,M51)</f>
        <v>311516</v>
      </c>
      <c r="N20" s="239">
        <f>100/M8*M20</f>
        <v>2.3070472563433322</v>
      </c>
      <c r="O20" s="146">
        <f>SUM(O30,O31,O32,O42,O51)</f>
        <v>229155</v>
      </c>
      <c r="P20" s="430">
        <f>100/O8*O20</f>
        <v>1.4803279273096359</v>
      </c>
      <c r="Q20" s="95">
        <f t="shared" si="0"/>
        <v>3417056.26</v>
      </c>
      <c r="R20" s="430">
        <f>100/Q8*Q20</f>
        <v>4.8938247975730222</v>
      </c>
      <c r="T20" s="199"/>
    </row>
    <row r="21" spans="1:20" s="182" customFormat="1" ht="18" customHeight="1" thickTop="1" thickBot="1" x14ac:dyDescent="0.35">
      <c r="A21" s="424"/>
      <c r="B21" s="217"/>
      <c r="C21" s="127"/>
      <c r="D21" s="251"/>
      <c r="E21" s="127"/>
      <c r="F21" s="251"/>
      <c r="G21" s="127"/>
      <c r="H21" s="251"/>
      <c r="I21" s="127"/>
      <c r="J21" s="251"/>
      <c r="K21" s="127"/>
      <c r="L21" s="251"/>
      <c r="M21" s="127"/>
      <c r="N21" s="251"/>
      <c r="O21" s="127"/>
      <c r="P21" s="251"/>
      <c r="Q21" s="127"/>
      <c r="R21" s="251"/>
      <c r="T21" s="199"/>
    </row>
    <row r="22" spans="1:20" s="182" customFormat="1" ht="18" customHeight="1" thickTop="1" x14ac:dyDescent="0.3">
      <c r="A22" s="425" t="s">
        <v>14</v>
      </c>
      <c r="B22" s="433" t="s">
        <v>30</v>
      </c>
      <c r="C22" s="132">
        <f>C11</f>
        <v>4280538</v>
      </c>
      <c r="D22" s="249">
        <f>100/C11*C22</f>
        <v>100</v>
      </c>
      <c r="E22" s="134">
        <f>E11</f>
        <v>5119080.5</v>
      </c>
      <c r="F22" s="252">
        <f>100/E11*E22</f>
        <v>100</v>
      </c>
      <c r="G22" s="132">
        <f>G11</f>
        <v>5310215</v>
      </c>
      <c r="H22" s="249">
        <f>100/G11*G22</f>
        <v>100</v>
      </c>
      <c r="I22" s="134">
        <f>I11</f>
        <v>6342943.7000000002</v>
      </c>
      <c r="J22" s="427">
        <f>100/I11*I22</f>
        <v>100</v>
      </c>
      <c r="K22" s="132">
        <v>6552091.5</v>
      </c>
      <c r="L22" s="427">
        <f>100/K11*K22</f>
        <v>100</v>
      </c>
      <c r="M22" s="134">
        <f>SUM(M24,M25,M26,M27,M28,M29,M30,M31,M32)</f>
        <v>8477668</v>
      </c>
      <c r="N22" s="427">
        <f>100/M11*M22</f>
        <v>100</v>
      </c>
      <c r="O22" s="132">
        <f>SUM(O24,O25,O26,O27,O28,O29,O30,O31,O32)</f>
        <v>7665856</v>
      </c>
      <c r="P22" s="428">
        <f>100/O11*O22</f>
        <v>100</v>
      </c>
      <c r="Q22" s="134">
        <f t="shared" si="0"/>
        <v>43748392.700000003</v>
      </c>
      <c r="R22" s="427">
        <f>100/Q11*Q22</f>
        <v>100</v>
      </c>
      <c r="T22" s="199"/>
    </row>
    <row r="23" spans="1:20" s="215" customFormat="1" ht="18" customHeight="1" x14ac:dyDescent="0.3">
      <c r="A23" s="434"/>
      <c r="B23" s="423" t="s">
        <v>0</v>
      </c>
      <c r="C23" s="149"/>
      <c r="D23" s="248"/>
      <c r="E23" s="150"/>
      <c r="F23" s="256"/>
      <c r="G23" s="149"/>
      <c r="H23" s="435"/>
      <c r="I23" s="150"/>
      <c r="J23" s="436"/>
      <c r="K23" s="149"/>
      <c r="L23" s="436"/>
      <c r="M23" s="150"/>
      <c r="N23" s="436"/>
      <c r="O23" s="149"/>
      <c r="P23" s="437"/>
      <c r="Q23" s="141"/>
      <c r="R23" s="436"/>
      <c r="T23" s="216"/>
    </row>
    <row r="24" spans="1:20" s="182" customFormat="1" ht="18" customHeight="1" x14ac:dyDescent="0.3">
      <c r="A24" s="344" t="s">
        <v>17</v>
      </c>
      <c r="B24" s="367" t="s">
        <v>6</v>
      </c>
      <c r="C24" s="127">
        <v>2933060</v>
      </c>
      <c r="D24" s="248">
        <f>100/C11*C24</f>
        <v>68.520826120454956</v>
      </c>
      <c r="E24" s="141">
        <v>2441004</v>
      </c>
      <c r="F24" s="253">
        <f>100/E11*E24</f>
        <v>47.684423013078231</v>
      </c>
      <c r="G24" s="127">
        <v>2248940</v>
      </c>
      <c r="H24" s="248">
        <f>100/G11*G24</f>
        <v>42.351204235610048</v>
      </c>
      <c r="I24" s="141">
        <v>2521888.0699999998</v>
      </c>
      <c r="J24" s="371">
        <f>100/I11*I24</f>
        <v>39.758954032652056</v>
      </c>
      <c r="K24" s="127">
        <v>2851884</v>
      </c>
      <c r="L24" s="371">
        <f>100/K11*K24</f>
        <v>43.526315223161944</v>
      </c>
      <c r="M24" s="141">
        <v>3360413</v>
      </c>
      <c r="N24" s="371">
        <f>100/M11*M24</f>
        <v>39.63841235585069</v>
      </c>
      <c r="O24" s="127">
        <v>3151850</v>
      </c>
      <c r="P24" s="251">
        <f>100/O11*O24</f>
        <v>41.11543446680971</v>
      </c>
      <c r="Q24" s="141">
        <f t="shared" si="0"/>
        <v>19509039.07</v>
      </c>
      <c r="R24" s="371">
        <f>100/Q11*Q24</f>
        <v>44.593727599962776</v>
      </c>
      <c r="T24" s="217"/>
    </row>
    <row r="25" spans="1:20" s="182" customFormat="1" ht="18" customHeight="1" x14ac:dyDescent="0.3">
      <c r="A25" s="344" t="s">
        <v>18</v>
      </c>
      <c r="B25" s="367" t="s">
        <v>156</v>
      </c>
      <c r="C25" s="127">
        <v>0</v>
      </c>
      <c r="D25" s="248">
        <f>100/C11*C25</f>
        <v>0</v>
      </c>
      <c r="E25" s="141">
        <v>628114</v>
      </c>
      <c r="F25" s="253">
        <f>100/E11*E25</f>
        <v>12.270055139785358</v>
      </c>
      <c r="G25" s="127">
        <v>811348</v>
      </c>
      <c r="H25" s="248">
        <f>100/G11*G25</f>
        <v>15.279004710732051</v>
      </c>
      <c r="I25" s="141">
        <v>668840</v>
      </c>
      <c r="J25" s="371">
        <f>100/I11*I25</f>
        <v>10.544630878561952</v>
      </c>
      <c r="K25" s="127">
        <v>850619</v>
      </c>
      <c r="L25" s="371">
        <f>100/K11*K25</f>
        <v>12.982404168195758</v>
      </c>
      <c r="M25" s="141">
        <v>1189116</v>
      </c>
      <c r="N25" s="371">
        <f>100/M11*M25</f>
        <v>14.026451613816441</v>
      </c>
      <c r="O25" s="127">
        <v>574520</v>
      </c>
      <c r="P25" s="251">
        <f>100/O11*O25</f>
        <v>7.4945315956887271</v>
      </c>
      <c r="Q25" s="141">
        <f t="shared" si="0"/>
        <v>4722557</v>
      </c>
      <c r="R25" s="371">
        <f>100/Q11*Q25</f>
        <v>10.794812582908902</v>
      </c>
      <c r="T25" s="217"/>
    </row>
    <row r="26" spans="1:20" s="182" customFormat="1" ht="18" customHeight="1" x14ac:dyDescent="0.3">
      <c r="A26" s="344" t="s">
        <v>19</v>
      </c>
      <c r="B26" s="367" t="s">
        <v>157</v>
      </c>
      <c r="C26" s="127">
        <v>932047</v>
      </c>
      <c r="D26" s="248">
        <f>100/C11*C26</f>
        <v>21.774062045471855</v>
      </c>
      <c r="E26" s="141">
        <v>1544576</v>
      </c>
      <c r="F26" s="253">
        <f>100/E11*E26</f>
        <v>30.172918749763753</v>
      </c>
      <c r="G26" s="127">
        <v>1296774.6000000001</v>
      </c>
      <c r="H26" s="248">
        <f>100/G11*G26</f>
        <v>24.420378459252593</v>
      </c>
      <c r="I26" s="141">
        <v>2248840</v>
      </c>
      <c r="J26" s="371">
        <f>100/I11*I26</f>
        <v>35.454200862605795</v>
      </c>
      <c r="K26" s="127">
        <v>1932714.37</v>
      </c>
      <c r="L26" s="371">
        <f>100/K11*K26</f>
        <v>29.497670629294479</v>
      </c>
      <c r="M26" s="141">
        <v>2966395</v>
      </c>
      <c r="N26" s="371">
        <f>100/M11*M26</f>
        <v>34.990695554485029</v>
      </c>
      <c r="O26" s="127">
        <v>2762576</v>
      </c>
      <c r="P26" s="251">
        <f>100/O11*O26</f>
        <v>36.037410564456209</v>
      </c>
      <c r="Q26" s="141">
        <f t="shared" si="0"/>
        <v>13683922.969999999</v>
      </c>
      <c r="R26" s="371">
        <f>100/Q11*Q26</f>
        <v>31.278687342495211</v>
      </c>
      <c r="T26" s="217"/>
    </row>
    <row r="27" spans="1:20" s="182" customFormat="1" ht="18" customHeight="1" x14ac:dyDescent="0.3">
      <c r="A27" s="344" t="s">
        <v>40</v>
      </c>
      <c r="B27" s="367" t="s">
        <v>158</v>
      </c>
      <c r="C27" s="127">
        <v>0</v>
      </c>
      <c r="D27" s="248">
        <v>0</v>
      </c>
      <c r="E27" s="141">
        <v>0</v>
      </c>
      <c r="F27" s="253">
        <v>0</v>
      </c>
      <c r="G27" s="127">
        <v>0</v>
      </c>
      <c r="H27" s="248">
        <f>100/G11*G27</f>
        <v>0</v>
      </c>
      <c r="I27" s="141">
        <v>0</v>
      </c>
      <c r="J27" s="371">
        <f>100/I11*I27</f>
        <v>0</v>
      </c>
      <c r="K27" s="127">
        <v>0</v>
      </c>
      <c r="L27" s="371">
        <f>100/K11*K27</f>
        <v>0</v>
      </c>
      <c r="M27" s="141">
        <v>0</v>
      </c>
      <c r="N27" s="371">
        <f>100/M11*M27</f>
        <v>0</v>
      </c>
      <c r="O27" s="127">
        <v>0</v>
      </c>
      <c r="P27" s="251">
        <v>0</v>
      </c>
      <c r="Q27" s="141">
        <f t="shared" si="0"/>
        <v>0</v>
      </c>
      <c r="R27" s="371">
        <f>100/Q11*Q27</f>
        <v>0</v>
      </c>
      <c r="T27" s="217"/>
    </row>
    <row r="28" spans="1:20" s="182" customFormat="1" ht="18" customHeight="1" x14ac:dyDescent="0.3">
      <c r="A28" s="344" t="s">
        <v>20</v>
      </c>
      <c r="B28" s="367" t="s">
        <v>8</v>
      </c>
      <c r="C28" s="127">
        <v>70260</v>
      </c>
      <c r="D28" s="248">
        <f>100/C11*C28</f>
        <v>1.6413824617372863</v>
      </c>
      <c r="E28" s="141">
        <v>119675</v>
      </c>
      <c r="F28" s="253">
        <f>100/E11*E28</f>
        <v>2.3378221928723333</v>
      </c>
      <c r="G28" s="127">
        <v>543430</v>
      </c>
      <c r="H28" s="248">
        <f>100/G11*G28</f>
        <v>10.233672271273386</v>
      </c>
      <c r="I28" s="141">
        <v>494050</v>
      </c>
      <c r="J28" s="371">
        <f>100/I11*I28</f>
        <v>7.7889702852005449</v>
      </c>
      <c r="K28" s="127">
        <v>820095</v>
      </c>
      <c r="L28" s="371">
        <f>100/K11*K28</f>
        <v>12.516537658242409</v>
      </c>
      <c r="M28" s="141">
        <v>830018</v>
      </c>
      <c r="N28" s="371">
        <f>100/M11*M28</f>
        <v>9.79064053935587</v>
      </c>
      <c r="O28" s="127">
        <v>1003370</v>
      </c>
      <c r="P28" s="251">
        <f>100/O11*O28</f>
        <v>13.088818782925221</v>
      </c>
      <c r="Q28" s="141">
        <f t="shared" si="0"/>
        <v>3880898</v>
      </c>
      <c r="R28" s="371">
        <f>100/Q11*Q28</f>
        <v>8.8709499034921109</v>
      </c>
      <c r="T28" s="217"/>
    </row>
    <row r="29" spans="1:20" s="182" customFormat="1" ht="18" customHeight="1" x14ac:dyDescent="0.3">
      <c r="A29" s="344" t="s">
        <v>21</v>
      </c>
      <c r="B29" s="367" t="s">
        <v>9</v>
      </c>
      <c r="C29" s="127">
        <v>9650</v>
      </c>
      <c r="D29" s="248">
        <f>100/C11*C29</f>
        <v>0.22543895183269019</v>
      </c>
      <c r="E29" s="141">
        <v>52145</v>
      </c>
      <c r="F29" s="253">
        <f>100/E11*E29</f>
        <v>1.018639968642806</v>
      </c>
      <c r="G29" s="127">
        <v>13870</v>
      </c>
      <c r="H29" s="248">
        <f>100/G11*G29</f>
        <v>0.26119469738984202</v>
      </c>
      <c r="I29" s="141">
        <v>0</v>
      </c>
      <c r="J29" s="371">
        <f>100/I11*I29</f>
        <v>0</v>
      </c>
      <c r="K29" s="127">
        <v>0</v>
      </c>
      <c r="L29" s="371">
        <f>100/K11*K29</f>
        <v>0</v>
      </c>
      <c r="M29" s="141">
        <v>96470</v>
      </c>
      <c r="N29" s="371">
        <f>100/M11*M29</f>
        <v>1.1379308555135681</v>
      </c>
      <c r="O29" s="127">
        <v>39050</v>
      </c>
      <c r="P29" s="251">
        <f>100/O11*O29</f>
        <v>0.50940168977867573</v>
      </c>
      <c r="Q29" s="141">
        <f t="shared" si="0"/>
        <v>211185</v>
      </c>
      <c r="R29" s="371">
        <f>100/Q11*Q29</f>
        <v>0.4827263059655218</v>
      </c>
      <c r="T29" s="217"/>
    </row>
    <row r="30" spans="1:20" s="182" customFormat="1" ht="18" customHeight="1" x14ac:dyDescent="0.3">
      <c r="A30" s="344" t="s">
        <v>22</v>
      </c>
      <c r="B30" s="367" t="s">
        <v>10</v>
      </c>
      <c r="C30" s="127">
        <v>335521</v>
      </c>
      <c r="D30" s="248">
        <f>100/C11*C30</f>
        <v>7.8382904205032169</v>
      </c>
      <c r="E30" s="141">
        <v>333566.5</v>
      </c>
      <c r="F30" s="253">
        <f>100/E11*E30</f>
        <v>6.516140935857524</v>
      </c>
      <c r="G30" s="127">
        <v>395852</v>
      </c>
      <c r="H30" s="248">
        <f>100/G11*G30</f>
        <v>7.4545380930903926</v>
      </c>
      <c r="I30" s="141">
        <v>260722</v>
      </c>
      <c r="J30" s="371">
        <f>100/I11*I30</f>
        <v>4.1104258894809362</v>
      </c>
      <c r="K30" s="127">
        <v>48750</v>
      </c>
      <c r="L30" s="371">
        <f>100/K11*K30</f>
        <v>0.7440372284178266</v>
      </c>
      <c r="M30" s="141">
        <v>35256</v>
      </c>
      <c r="N30" s="371">
        <f>100/M11*M30</f>
        <v>0.41586908097840114</v>
      </c>
      <c r="O30" s="127">
        <f>62810+71680</f>
        <v>134490</v>
      </c>
      <c r="P30" s="251">
        <f>100/O11*O30</f>
        <v>1.7544029003414623</v>
      </c>
      <c r="Q30" s="141">
        <f t="shared" si="0"/>
        <v>1544157.5</v>
      </c>
      <c r="R30" s="371">
        <f>100/Q11*Q30</f>
        <v>3.5296325297912028</v>
      </c>
      <c r="T30" s="217"/>
    </row>
    <row r="31" spans="1:20" s="182" customFormat="1" ht="18" customHeight="1" x14ac:dyDescent="0.3">
      <c r="A31" s="344" t="s">
        <v>163</v>
      </c>
      <c r="B31" s="367" t="s">
        <v>164</v>
      </c>
      <c r="C31" s="127">
        <v>0</v>
      </c>
      <c r="D31" s="248">
        <v>0</v>
      </c>
      <c r="E31" s="141">
        <v>0</v>
      </c>
      <c r="F31" s="253">
        <v>0</v>
      </c>
      <c r="G31" s="127">
        <v>0</v>
      </c>
      <c r="H31" s="248">
        <v>0</v>
      </c>
      <c r="I31" s="141">
        <v>0</v>
      </c>
      <c r="J31" s="371">
        <v>0</v>
      </c>
      <c r="K31" s="127">
        <v>48029.13</v>
      </c>
      <c r="L31" s="371">
        <f>100/K11*K31</f>
        <v>0.73303509268757916</v>
      </c>
      <c r="M31" s="141">
        <v>0</v>
      </c>
      <c r="N31" s="371">
        <f>100/M11*M31</f>
        <v>0</v>
      </c>
      <c r="O31" s="127">
        <v>0</v>
      </c>
      <c r="P31" s="251">
        <v>0</v>
      </c>
      <c r="Q31" s="141">
        <f t="shared" si="0"/>
        <v>48029.13</v>
      </c>
      <c r="R31" s="371">
        <f>100/Q11*Q31</f>
        <v>0.10978490188052097</v>
      </c>
      <c r="T31" s="217"/>
    </row>
    <row r="32" spans="1:20" s="182" customFormat="1" ht="18" customHeight="1" thickBot="1" x14ac:dyDescent="0.35">
      <c r="A32" s="429" t="s">
        <v>160</v>
      </c>
      <c r="B32" s="375" t="s">
        <v>161</v>
      </c>
      <c r="C32" s="95">
        <v>0</v>
      </c>
      <c r="D32" s="250">
        <f>100/C12*C32</f>
        <v>0</v>
      </c>
      <c r="E32" s="146">
        <v>0</v>
      </c>
      <c r="F32" s="254">
        <f>100/E12*E32</f>
        <v>0</v>
      </c>
      <c r="G32" s="95">
        <v>0</v>
      </c>
      <c r="H32" s="250">
        <f>100/G12*G32</f>
        <v>0</v>
      </c>
      <c r="I32" s="146">
        <v>148603.63</v>
      </c>
      <c r="J32" s="430">
        <f>100/I11*I32</f>
        <v>2.3428180514987069</v>
      </c>
      <c r="K32" s="95">
        <v>0</v>
      </c>
      <c r="L32" s="430">
        <f>100/K11*K32</f>
        <v>0</v>
      </c>
      <c r="M32" s="146">
        <v>0</v>
      </c>
      <c r="N32" s="430">
        <f>100/M11*M32</f>
        <v>0</v>
      </c>
      <c r="O32" s="95">
        <v>0</v>
      </c>
      <c r="P32" s="239">
        <v>0</v>
      </c>
      <c r="Q32" s="146">
        <f t="shared" si="0"/>
        <v>148603.63</v>
      </c>
      <c r="R32" s="430">
        <f>100/Q11*Q32</f>
        <v>0.33967791918444584</v>
      </c>
      <c r="T32" s="217"/>
    </row>
    <row r="33" spans="1:20" s="182" customFormat="1" ht="18" customHeight="1" thickTop="1" thickBot="1" x14ac:dyDescent="0.35">
      <c r="A33" s="424"/>
      <c r="B33" s="217"/>
      <c r="C33" s="127"/>
      <c r="D33" s="251"/>
      <c r="E33" s="127"/>
      <c r="F33" s="251"/>
      <c r="G33" s="127"/>
      <c r="H33" s="251"/>
      <c r="I33" s="127"/>
      <c r="J33" s="251"/>
      <c r="K33" s="127"/>
      <c r="L33" s="251"/>
      <c r="M33" s="127"/>
      <c r="N33" s="251"/>
      <c r="O33" s="127"/>
      <c r="P33" s="251"/>
      <c r="Q33" s="127"/>
      <c r="R33" s="251"/>
      <c r="T33" s="217"/>
    </row>
    <row r="34" spans="1:20" s="182" customFormat="1" ht="18" customHeight="1" thickTop="1" x14ac:dyDescent="0.3">
      <c r="A34" s="425" t="s">
        <v>15</v>
      </c>
      <c r="B34" s="433" t="s">
        <v>34</v>
      </c>
      <c r="C34" s="132">
        <f>C12</f>
        <v>853730.5</v>
      </c>
      <c r="D34" s="249">
        <f>100/C12*C34</f>
        <v>100</v>
      </c>
      <c r="E34" s="134">
        <f>E12</f>
        <v>1627626</v>
      </c>
      <c r="F34" s="252">
        <f>100/E12*E34</f>
        <v>100</v>
      </c>
      <c r="G34" s="132">
        <f>G12</f>
        <v>3590503</v>
      </c>
      <c r="H34" s="249">
        <f>100/G12*G34</f>
        <v>100</v>
      </c>
      <c r="I34" s="134">
        <f>I12</f>
        <v>2496346</v>
      </c>
      <c r="J34" s="427">
        <f>100/I12*I34</f>
        <v>100</v>
      </c>
      <c r="K34" s="132">
        <f>SUM(K36:K42)</f>
        <v>4411504.01</v>
      </c>
      <c r="L34" s="427">
        <f>100/K12*K34</f>
        <v>100</v>
      </c>
      <c r="M34" s="134">
        <f>SUM(M36,M37,M38,M39,M40,M41,M42)</f>
        <v>5004028</v>
      </c>
      <c r="N34" s="427">
        <f>100/M12*M34</f>
        <v>100</v>
      </c>
      <c r="O34" s="132">
        <f>SUM(O36,O37,O38,O39,O40,O41,O42:O48)</f>
        <v>7719495</v>
      </c>
      <c r="P34" s="428">
        <f>100/O12*O34</f>
        <v>100</v>
      </c>
      <c r="Q34" s="134">
        <f t="shared" si="0"/>
        <v>25703232.509999998</v>
      </c>
      <c r="R34" s="427">
        <f>100/Q12*Q34</f>
        <v>100</v>
      </c>
      <c r="T34" s="217"/>
    </row>
    <row r="35" spans="1:20" s="203" customFormat="1" ht="18" customHeight="1" x14ac:dyDescent="0.3">
      <c r="A35" s="344"/>
      <c r="B35" s="423" t="s">
        <v>0</v>
      </c>
      <c r="C35" s="127"/>
      <c r="D35" s="248"/>
      <c r="E35" s="141"/>
      <c r="F35" s="253"/>
      <c r="G35" s="127"/>
      <c r="H35" s="248"/>
      <c r="I35" s="141"/>
      <c r="J35" s="371"/>
      <c r="K35" s="127"/>
      <c r="L35" s="371"/>
      <c r="M35" s="141"/>
      <c r="N35" s="371"/>
      <c r="O35" s="127"/>
      <c r="P35" s="251"/>
      <c r="Q35" s="141"/>
      <c r="R35" s="371"/>
      <c r="T35" s="218"/>
    </row>
    <row r="36" spans="1:20" s="182" customFormat="1" ht="18" customHeight="1" x14ac:dyDescent="0.3">
      <c r="A36" s="344" t="s">
        <v>23</v>
      </c>
      <c r="B36" s="367" t="s">
        <v>6</v>
      </c>
      <c r="C36" s="127">
        <v>0</v>
      </c>
      <c r="D36" s="248">
        <f>100/C12*C36</f>
        <v>0</v>
      </c>
      <c r="E36" s="141">
        <v>491612</v>
      </c>
      <c r="F36" s="253">
        <f>100/E12*E36</f>
        <v>30.204236108295149</v>
      </c>
      <c r="G36" s="127">
        <v>273764</v>
      </c>
      <c r="H36" s="248">
        <f>100/G12*G36</f>
        <v>7.6246698582343475</v>
      </c>
      <c r="I36" s="141">
        <v>263768</v>
      </c>
      <c r="J36" s="371">
        <f>100/I12*I36</f>
        <v>10.566163504578292</v>
      </c>
      <c r="K36" s="127">
        <v>307557.5</v>
      </c>
      <c r="L36" s="371">
        <f>100/K12*K36</f>
        <v>6.9717152994268732</v>
      </c>
      <c r="M36" s="141">
        <v>0</v>
      </c>
      <c r="N36" s="371">
        <f>100/M12*M36</f>
        <v>0</v>
      </c>
      <c r="O36" s="127">
        <v>427595</v>
      </c>
      <c r="P36" s="251">
        <f>100/O12*O36</f>
        <v>5.5391576780605467</v>
      </c>
      <c r="Q36" s="141">
        <f t="shared" si="0"/>
        <v>1764296.5</v>
      </c>
      <c r="R36" s="371">
        <f>100/Q12*Q36</f>
        <v>6.8641035687382503</v>
      </c>
      <c r="T36" s="217"/>
    </row>
    <row r="37" spans="1:20" s="182" customFormat="1" ht="18" customHeight="1" x14ac:dyDescent="0.3">
      <c r="A37" s="344" t="s">
        <v>24</v>
      </c>
      <c r="B37" s="367" t="s">
        <v>31</v>
      </c>
      <c r="C37" s="127">
        <v>298795</v>
      </c>
      <c r="D37" s="248">
        <f>100/C12*C37</f>
        <v>34.998749605408264</v>
      </c>
      <c r="E37" s="141">
        <v>0</v>
      </c>
      <c r="F37" s="253">
        <f>100/E12*E37</f>
        <v>0</v>
      </c>
      <c r="G37" s="127">
        <v>0</v>
      </c>
      <c r="H37" s="248">
        <f>100/G12*G37</f>
        <v>0</v>
      </c>
      <c r="I37" s="141">
        <v>0</v>
      </c>
      <c r="J37" s="371">
        <f>100/I12*I37</f>
        <v>0</v>
      </c>
      <c r="K37" s="127">
        <v>0</v>
      </c>
      <c r="L37" s="371">
        <f>100/K12*K37</f>
        <v>0</v>
      </c>
      <c r="M37" s="141">
        <v>0</v>
      </c>
      <c r="N37" s="371">
        <f>100/M12*M37</f>
        <v>0</v>
      </c>
      <c r="O37" s="127">
        <v>0</v>
      </c>
      <c r="P37" s="251">
        <v>0</v>
      </c>
      <c r="Q37" s="141">
        <f t="shared" si="0"/>
        <v>298795</v>
      </c>
      <c r="R37" s="371">
        <f>100/Q12*Q37</f>
        <v>1.1624802440072546</v>
      </c>
      <c r="T37" s="217"/>
    </row>
    <row r="38" spans="1:20" s="182" customFormat="1" ht="18" customHeight="1" x14ac:dyDescent="0.3">
      <c r="A38" s="344" t="s">
        <v>26</v>
      </c>
      <c r="B38" s="367" t="s">
        <v>8</v>
      </c>
      <c r="C38" s="127">
        <v>505053.5</v>
      </c>
      <c r="D38" s="248">
        <f>100/C12*C38</f>
        <v>59.158422944945741</v>
      </c>
      <c r="E38" s="141">
        <v>290259</v>
      </c>
      <c r="F38" s="253">
        <f>100/E12*E38</f>
        <v>17.833273737332778</v>
      </c>
      <c r="G38" s="127">
        <v>1218376</v>
      </c>
      <c r="H38" s="248">
        <f>100/G12*G38</f>
        <v>33.933295697009584</v>
      </c>
      <c r="I38" s="141">
        <v>1496818</v>
      </c>
      <c r="J38" s="371">
        <f>100/I12*I38</f>
        <v>59.960358059339526</v>
      </c>
      <c r="K38" s="127">
        <v>2560335</v>
      </c>
      <c r="L38" s="371">
        <f>100/K12*K38</f>
        <v>58.037689508979959</v>
      </c>
      <c r="M38" s="141">
        <v>3271177</v>
      </c>
      <c r="N38" s="371">
        <f>100/M12*M38</f>
        <v>65.370877221310508</v>
      </c>
      <c r="O38" s="127">
        <v>3933396</v>
      </c>
      <c r="P38" s="251">
        <f>100/O12*O38</f>
        <v>50.954058523258318</v>
      </c>
      <c r="Q38" s="141">
        <f>SUM(C38,E38,G38,I38,K38,M38,O38)</f>
        <v>13275414.5</v>
      </c>
      <c r="R38" s="371">
        <f>100/Q12*Q38</f>
        <v>51.648813023167882</v>
      </c>
      <c r="T38" s="217"/>
    </row>
    <row r="39" spans="1:20" s="182" customFormat="1" ht="18" customHeight="1" x14ac:dyDescent="0.3">
      <c r="A39" s="344" t="s">
        <v>25</v>
      </c>
      <c r="B39" s="367" t="s">
        <v>33</v>
      </c>
      <c r="C39" s="127">
        <v>49882</v>
      </c>
      <c r="D39" s="248">
        <f>100/C12*C39</f>
        <v>5.8428274496459949</v>
      </c>
      <c r="E39" s="141">
        <v>238115</v>
      </c>
      <c r="F39" s="253">
        <f>100/E12*E39</f>
        <v>14.629589352836584</v>
      </c>
      <c r="G39" s="127">
        <v>1057117</v>
      </c>
      <c r="H39" s="248">
        <f>100/G12*G39</f>
        <v>29.442030824093447</v>
      </c>
      <c r="I39" s="141">
        <v>559270</v>
      </c>
      <c r="J39" s="371">
        <f>100/I12*I39</f>
        <v>22.403545021403282</v>
      </c>
      <c r="K39" s="127">
        <v>0</v>
      </c>
      <c r="L39" s="371">
        <v>0</v>
      </c>
      <c r="M39" s="141">
        <v>0</v>
      </c>
      <c r="N39" s="371">
        <v>0</v>
      </c>
      <c r="O39" s="127">
        <v>0</v>
      </c>
      <c r="P39" s="251">
        <v>0</v>
      </c>
      <c r="Q39" s="141">
        <f>SUM(C39,E39,G39,I39,K39,M39,O39)</f>
        <v>1904384</v>
      </c>
      <c r="R39" s="371">
        <f>100/Q12*Q39</f>
        <v>7.4091225656504012</v>
      </c>
      <c r="T39" s="217"/>
    </row>
    <row r="40" spans="1:20" s="182" customFormat="1" ht="18" customHeight="1" x14ac:dyDescent="0.3">
      <c r="A40" s="344" t="s">
        <v>166</v>
      </c>
      <c r="B40" s="367" t="s">
        <v>167</v>
      </c>
      <c r="C40" s="127">
        <v>0</v>
      </c>
      <c r="D40" s="248">
        <v>0</v>
      </c>
      <c r="E40" s="141">
        <v>0</v>
      </c>
      <c r="F40" s="253">
        <v>0</v>
      </c>
      <c r="G40" s="127">
        <v>0</v>
      </c>
      <c r="H40" s="248">
        <v>0</v>
      </c>
      <c r="I40" s="141">
        <v>0</v>
      </c>
      <c r="J40" s="371">
        <v>0</v>
      </c>
      <c r="K40" s="127">
        <v>1543611.51</v>
      </c>
      <c r="L40" s="371">
        <f>100/K12*K40</f>
        <v>34.990595191593179</v>
      </c>
      <c r="M40" s="141">
        <v>1210987</v>
      </c>
      <c r="N40" s="371">
        <f>100/M12*M40</f>
        <v>24.20024428320545</v>
      </c>
      <c r="O40" s="127">
        <v>1086379</v>
      </c>
      <c r="P40" s="251">
        <f>100/O12*O40</f>
        <v>14.073187430006755</v>
      </c>
      <c r="Q40" s="141">
        <f>SUM(C40,E40,G40,I40,K40,M40,O40)</f>
        <v>3840977.51</v>
      </c>
      <c r="R40" s="371">
        <f>100/Q12*Q40</f>
        <v>14.943558202283095</v>
      </c>
      <c r="T40" s="217"/>
    </row>
    <row r="41" spans="1:20" s="182" customFormat="1" ht="18" customHeight="1" x14ac:dyDescent="0.3">
      <c r="A41" s="344" t="s">
        <v>27</v>
      </c>
      <c r="B41" s="367" t="s">
        <v>9</v>
      </c>
      <c r="C41" s="127">
        <v>0</v>
      </c>
      <c r="D41" s="248">
        <f>100/C12*C41</f>
        <v>0</v>
      </c>
      <c r="E41" s="141">
        <v>0</v>
      </c>
      <c r="F41" s="253">
        <f>100/E12*E41</f>
        <v>0</v>
      </c>
      <c r="G41" s="127">
        <v>776477</v>
      </c>
      <c r="H41" s="248">
        <f>100/G12*G41</f>
        <v>21.625855764498734</v>
      </c>
      <c r="I41" s="141">
        <v>0</v>
      </c>
      <c r="J41" s="371">
        <f>100/I12*I41</f>
        <v>0</v>
      </c>
      <c r="K41" s="127">
        <v>0</v>
      </c>
      <c r="L41" s="371">
        <v>0</v>
      </c>
      <c r="M41" s="141">
        <v>266709</v>
      </c>
      <c r="N41" s="371">
        <f>100/M12*M41</f>
        <v>5.3298862436421217</v>
      </c>
      <c r="O41" s="127">
        <v>0</v>
      </c>
      <c r="P41" s="251">
        <v>0</v>
      </c>
      <c r="Q41" s="141">
        <f t="shared" si="0"/>
        <v>1043186</v>
      </c>
      <c r="R41" s="371">
        <f>100/Q12*Q41</f>
        <v>4.0585790117804912</v>
      </c>
      <c r="T41" s="199"/>
    </row>
    <row r="42" spans="1:20" s="182" customFormat="1" ht="18" customHeight="1" x14ac:dyDescent="0.3">
      <c r="A42" s="373" t="s">
        <v>28</v>
      </c>
      <c r="B42" s="367" t="s">
        <v>10</v>
      </c>
      <c r="C42" s="141">
        <v>0</v>
      </c>
      <c r="D42" s="248">
        <f>100/C12*C42</f>
        <v>0</v>
      </c>
      <c r="E42" s="141">
        <v>607640</v>
      </c>
      <c r="F42" s="253">
        <f>100/E12*E42</f>
        <v>37.332900801535487</v>
      </c>
      <c r="G42" s="127">
        <v>264769</v>
      </c>
      <c r="H42" s="253">
        <f>100/G12*G42</f>
        <v>7.3741478561638854</v>
      </c>
      <c r="I42" s="141">
        <v>176490</v>
      </c>
      <c r="J42" s="371">
        <f>100/I12*I42</f>
        <v>7.0699334146788946</v>
      </c>
      <c r="K42" s="127">
        <v>0</v>
      </c>
      <c r="L42" s="371">
        <v>0</v>
      </c>
      <c r="M42" s="141">
        <v>255155</v>
      </c>
      <c r="N42" s="371">
        <f>100/M12*M42</f>
        <v>5.0989922518419162</v>
      </c>
      <c r="O42" s="141">
        <v>0</v>
      </c>
      <c r="P42" s="371">
        <v>0</v>
      </c>
      <c r="Q42" s="141">
        <f t="shared" si="0"/>
        <v>1304054</v>
      </c>
      <c r="R42" s="371">
        <f>100/Q12*Q42</f>
        <v>5.0735019398538679</v>
      </c>
      <c r="T42" s="199"/>
    </row>
    <row r="43" spans="1:20" s="182" customFormat="1" ht="18" customHeight="1" x14ac:dyDescent="0.3">
      <c r="A43" s="366" t="s">
        <v>174</v>
      </c>
      <c r="B43" s="367" t="s">
        <v>184</v>
      </c>
      <c r="C43" s="141">
        <v>0</v>
      </c>
      <c r="D43" s="253">
        <v>0</v>
      </c>
      <c r="E43" s="141">
        <v>0</v>
      </c>
      <c r="F43" s="253">
        <v>0</v>
      </c>
      <c r="G43" s="141">
        <v>0</v>
      </c>
      <c r="H43" s="253">
        <v>0</v>
      </c>
      <c r="I43" s="141">
        <v>0</v>
      </c>
      <c r="J43" s="253">
        <v>0</v>
      </c>
      <c r="K43" s="141">
        <v>0</v>
      </c>
      <c r="L43" s="253">
        <v>0</v>
      </c>
      <c r="M43" s="141">
        <v>0</v>
      </c>
      <c r="N43" s="253">
        <v>0</v>
      </c>
      <c r="O43" s="141">
        <v>0</v>
      </c>
      <c r="P43" s="253">
        <f>100/$O$12*O43</f>
        <v>0</v>
      </c>
      <c r="Q43" s="141">
        <f t="shared" si="0"/>
        <v>0</v>
      </c>
      <c r="R43" s="371">
        <f>100/$Q$12*Q43</f>
        <v>0</v>
      </c>
      <c r="T43" s="199"/>
    </row>
    <row r="44" spans="1:20" s="182" customFormat="1" ht="18" customHeight="1" x14ac:dyDescent="0.3">
      <c r="A44" s="368" t="s">
        <v>175</v>
      </c>
      <c r="B44" s="367" t="s">
        <v>177</v>
      </c>
      <c r="C44" s="127">
        <v>0</v>
      </c>
      <c r="D44" s="253">
        <v>0</v>
      </c>
      <c r="E44" s="127">
        <v>0</v>
      </c>
      <c r="F44" s="253">
        <v>0</v>
      </c>
      <c r="G44" s="127">
        <v>0</v>
      </c>
      <c r="H44" s="253">
        <v>0</v>
      </c>
      <c r="I44" s="127">
        <v>0</v>
      </c>
      <c r="J44" s="253">
        <v>0</v>
      </c>
      <c r="K44" s="127">
        <v>0</v>
      </c>
      <c r="L44" s="253">
        <v>0</v>
      </c>
      <c r="M44" s="127">
        <v>0</v>
      </c>
      <c r="N44" s="253">
        <v>0</v>
      </c>
      <c r="O44" s="127">
        <v>582717.00000000012</v>
      </c>
      <c r="P44" s="253">
        <f t="shared" ref="P44:P48" si="1">100/$O$12*O44</f>
        <v>7.5486414590591755</v>
      </c>
      <c r="Q44" s="141">
        <f t="shared" si="0"/>
        <v>582717.00000000012</v>
      </c>
      <c r="R44" s="371">
        <f t="shared" ref="R44:R48" si="2">100/$Q$12*Q44</f>
        <v>2.2670961707765378</v>
      </c>
      <c r="T44" s="199"/>
    </row>
    <row r="45" spans="1:20" s="182" customFormat="1" ht="18" customHeight="1" x14ac:dyDescent="0.3">
      <c r="A45" s="368" t="s">
        <v>176</v>
      </c>
      <c r="B45" s="367" t="s">
        <v>178</v>
      </c>
      <c r="C45" s="127">
        <v>0</v>
      </c>
      <c r="D45" s="253">
        <v>0</v>
      </c>
      <c r="E45" s="127">
        <v>0</v>
      </c>
      <c r="F45" s="253">
        <v>0</v>
      </c>
      <c r="G45" s="127">
        <v>0</v>
      </c>
      <c r="H45" s="253">
        <v>0</v>
      </c>
      <c r="I45" s="127">
        <v>0</v>
      </c>
      <c r="J45" s="253">
        <v>0</v>
      </c>
      <c r="K45" s="127">
        <v>0</v>
      </c>
      <c r="L45" s="253">
        <v>0</v>
      </c>
      <c r="M45" s="127">
        <v>0</v>
      </c>
      <c r="N45" s="253">
        <v>0</v>
      </c>
      <c r="O45" s="127">
        <v>661038</v>
      </c>
      <c r="P45" s="253">
        <f t="shared" si="1"/>
        <v>8.5632285531631283</v>
      </c>
      <c r="Q45" s="141">
        <f t="shared" si="0"/>
        <v>661038</v>
      </c>
      <c r="R45" s="371">
        <f t="shared" si="2"/>
        <v>2.5718088172093498</v>
      </c>
      <c r="T45" s="199"/>
    </row>
    <row r="46" spans="1:20" s="182" customFormat="1" ht="18" customHeight="1" x14ac:dyDescent="0.3">
      <c r="A46" s="368" t="s">
        <v>180</v>
      </c>
      <c r="B46" s="367" t="s">
        <v>179</v>
      </c>
      <c r="C46" s="127">
        <v>0</v>
      </c>
      <c r="D46" s="253">
        <v>0</v>
      </c>
      <c r="E46" s="127">
        <v>0</v>
      </c>
      <c r="F46" s="253">
        <v>0</v>
      </c>
      <c r="G46" s="127">
        <v>0</v>
      </c>
      <c r="H46" s="253">
        <v>0</v>
      </c>
      <c r="I46" s="127">
        <v>0</v>
      </c>
      <c r="J46" s="253">
        <v>0</v>
      </c>
      <c r="K46" s="127">
        <v>0</v>
      </c>
      <c r="L46" s="253">
        <v>0</v>
      </c>
      <c r="M46" s="127">
        <v>0</v>
      </c>
      <c r="N46" s="253">
        <v>0</v>
      </c>
      <c r="O46" s="127">
        <v>827014</v>
      </c>
      <c r="P46" s="253">
        <f>100/$O$12*O46</f>
        <v>10.713317386694337</v>
      </c>
      <c r="Q46" s="141">
        <f>SUM(C46,E46,G46,I46,K46,M46,O46)</f>
        <v>827014</v>
      </c>
      <c r="R46" s="371">
        <f t="shared" si="2"/>
        <v>3.2175486086360738</v>
      </c>
      <c r="T46" s="199"/>
    </row>
    <row r="47" spans="1:20" s="182" customFormat="1" ht="18" customHeight="1" x14ac:dyDescent="0.3">
      <c r="A47" s="368" t="s">
        <v>181</v>
      </c>
      <c r="B47" s="367" t="s">
        <v>182</v>
      </c>
      <c r="C47" s="127">
        <v>0</v>
      </c>
      <c r="D47" s="253">
        <v>0</v>
      </c>
      <c r="E47" s="127">
        <v>0</v>
      </c>
      <c r="F47" s="253">
        <v>0</v>
      </c>
      <c r="G47" s="127">
        <v>0</v>
      </c>
      <c r="H47" s="253">
        <v>0</v>
      </c>
      <c r="I47" s="127">
        <v>0</v>
      </c>
      <c r="J47" s="253">
        <v>0</v>
      </c>
      <c r="K47" s="127">
        <v>0</v>
      </c>
      <c r="L47" s="253">
        <v>0</v>
      </c>
      <c r="M47" s="127">
        <v>0</v>
      </c>
      <c r="N47" s="253">
        <v>0</v>
      </c>
      <c r="O47" s="127">
        <v>0</v>
      </c>
      <c r="P47" s="253">
        <f>100/$O$12*O47</f>
        <v>0</v>
      </c>
      <c r="Q47" s="141">
        <f>SUM(C47,E47,G47,I47,K47,M47,O47)</f>
        <v>0</v>
      </c>
      <c r="R47" s="371">
        <f t="shared" si="2"/>
        <v>0</v>
      </c>
      <c r="T47" s="199"/>
    </row>
    <row r="48" spans="1:20" s="182" customFormat="1" ht="18" customHeight="1" thickBot="1" x14ac:dyDescent="0.35">
      <c r="A48" s="369" t="s">
        <v>188</v>
      </c>
      <c r="B48" s="370" t="s">
        <v>183</v>
      </c>
      <c r="C48" s="354">
        <v>0</v>
      </c>
      <c r="D48" s="355">
        <v>0</v>
      </c>
      <c r="E48" s="354">
        <v>0</v>
      </c>
      <c r="F48" s="355">
        <v>0</v>
      </c>
      <c r="G48" s="354">
        <v>0</v>
      </c>
      <c r="H48" s="355">
        <v>0</v>
      </c>
      <c r="I48" s="354">
        <v>0</v>
      </c>
      <c r="J48" s="355">
        <v>0</v>
      </c>
      <c r="K48" s="354">
        <v>0</v>
      </c>
      <c r="L48" s="355">
        <v>0</v>
      </c>
      <c r="M48" s="354">
        <v>0</v>
      </c>
      <c r="N48" s="355">
        <v>0</v>
      </c>
      <c r="O48" s="354">
        <v>201356</v>
      </c>
      <c r="P48" s="355">
        <f t="shared" si="1"/>
        <v>2.6084089697577366</v>
      </c>
      <c r="Q48" s="364">
        <f t="shared" si="0"/>
        <v>201356</v>
      </c>
      <c r="R48" s="372">
        <f t="shared" si="2"/>
        <v>0.78338784789680138</v>
      </c>
      <c r="T48" s="199"/>
    </row>
    <row r="49" spans="1:20" s="182" customFormat="1" ht="18" customHeight="1" x14ac:dyDescent="0.3">
      <c r="A49" s="424"/>
      <c r="B49" s="217"/>
      <c r="C49" s="127"/>
      <c r="D49" s="248"/>
      <c r="E49" s="127"/>
      <c r="F49" s="248"/>
      <c r="G49" s="127"/>
      <c r="H49" s="248"/>
      <c r="I49" s="127"/>
      <c r="J49" s="251"/>
      <c r="K49" s="127"/>
      <c r="L49" s="251"/>
      <c r="M49" s="127"/>
      <c r="N49" s="251"/>
      <c r="O49" s="127"/>
      <c r="P49" s="251"/>
      <c r="Q49" s="127"/>
      <c r="R49" s="251"/>
      <c r="T49" s="199"/>
    </row>
    <row r="50" spans="1:20" s="182" customFormat="1" ht="18" customHeight="1" thickBot="1" x14ac:dyDescent="0.35">
      <c r="A50" s="424"/>
      <c r="B50" s="217"/>
      <c r="C50" s="127"/>
      <c r="D50" s="251"/>
      <c r="E50" s="127"/>
      <c r="F50" s="251"/>
      <c r="G50" s="127"/>
      <c r="H50" s="251"/>
      <c r="I50" s="127"/>
      <c r="J50" s="251"/>
      <c r="K50" s="127"/>
      <c r="L50" s="251"/>
      <c r="M50" s="127"/>
      <c r="N50" s="251"/>
      <c r="O50" s="127"/>
      <c r="P50" s="251"/>
      <c r="Q50" s="127"/>
      <c r="R50" s="251"/>
      <c r="T50" s="199"/>
    </row>
    <row r="51" spans="1:20" s="182" customFormat="1" ht="18" customHeight="1" thickTop="1" thickBot="1" x14ac:dyDescent="0.35">
      <c r="A51" s="197" t="s">
        <v>29</v>
      </c>
      <c r="B51" s="198" t="s">
        <v>35</v>
      </c>
      <c r="C51" s="124">
        <f>C13</f>
        <v>0</v>
      </c>
      <c r="D51" s="255">
        <v>0</v>
      </c>
      <c r="E51" s="122">
        <f>E13</f>
        <v>49590</v>
      </c>
      <c r="F51" s="247">
        <f>100/E13*E51</f>
        <v>100</v>
      </c>
      <c r="G51" s="124">
        <f>G13</f>
        <v>78492</v>
      </c>
      <c r="H51" s="255">
        <f>100/G13*G51</f>
        <v>100</v>
      </c>
      <c r="I51" s="122">
        <f>I13</f>
        <v>0</v>
      </c>
      <c r="J51" s="126">
        <v>0</v>
      </c>
      <c r="K51" s="124">
        <v>128360</v>
      </c>
      <c r="L51" s="126">
        <f>100/K13*K51</f>
        <v>100</v>
      </c>
      <c r="M51" s="122">
        <v>21105</v>
      </c>
      <c r="N51" s="126">
        <f>100/M13*M51</f>
        <v>99.999999999999986</v>
      </c>
      <c r="O51" s="124">
        <v>94665</v>
      </c>
      <c r="P51" s="266">
        <f>100/O13*O51</f>
        <v>100</v>
      </c>
      <c r="Q51" s="122">
        <f t="shared" si="0"/>
        <v>372212</v>
      </c>
      <c r="R51" s="126">
        <f>100/Q13*Q51</f>
        <v>100</v>
      </c>
      <c r="T51" s="199"/>
    </row>
    <row r="52" spans="1:20" ht="15" thickTop="1" x14ac:dyDescent="0.3"/>
    <row r="53" spans="1:20" x14ac:dyDescent="0.3"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</row>
    <row r="54" spans="1:20" x14ac:dyDescent="0.3"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8"/>
      <c r="P54" s="169"/>
      <c r="Q54" s="169"/>
      <c r="R54" s="32"/>
    </row>
    <row r="55" spans="1:20" x14ac:dyDescent="0.3"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8"/>
      <c r="P55" s="169"/>
      <c r="Q55" s="169"/>
      <c r="R55" s="32"/>
    </row>
    <row r="56" spans="1:20" x14ac:dyDescent="0.3"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8"/>
      <c r="P56" s="169"/>
      <c r="Q56" s="169"/>
      <c r="R56" s="32"/>
    </row>
    <row r="57" spans="1:20" x14ac:dyDescent="0.3"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8"/>
      <c r="P57" s="169"/>
      <c r="Q57" s="169"/>
      <c r="R57" s="32"/>
    </row>
  </sheetData>
  <mergeCells count="18">
    <mergeCell ref="K6:L6"/>
    <mergeCell ref="O6:P6"/>
    <mergeCell ref="Q6:R6"/>
    <mergeCell ref="K5:L5"/>
    <mergeCell ref="M5:N5"/>
    <mergeCell ref="O5:P5"/>
    <mergeCell ref="Q5:R5"/>
    <mergeCell ref="M6:N6"/>
    <mergeCell ref="I5:J5"/>
    <mergeCell ref="A5:A7"/>
    <mergeCell ref="B5:B7"/>
    <mergeCell ref="C5:D5"/>
    <mergeCell ref="E5:F5"/>
    <mergeCell ref="G5:H5"/>
    <mergeCell ref="C6:D6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8" scale="86" orientation="landscape" horizontalDpi="300" verticalDpi="300" r:id="rId1"/>
  <headerFooter>
    <oddHeader>&amp;R&amp;G</oddHeader>
  </headerFooter>
  <ignoredErrors>
    <ignoredError sqref="K18" formulaRange="1"/>
  </ignoredErrors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51"/>
  <sheetViews>
    <sheetView zoomScale="90" zoomScaleNormal="90" workbookViewId="0">
      <pane ySplit="7" topLeftCell="A36" activePane="bottomLeft" state="frozen"/>
      <selection pane="bottomLeft" activeCell="I48" sqref="I48"/>
    </sheetView>
  </sheetViews>
  <sheetFormatPr defaultColWidth="9.109375" defaultRowHeight="18" customHeight="1" x14ac:dyDescent="0.3"/>
  <cols>
    <col min="1" max="1" width="12.5546875" style="25" customWidth="1"/>
    <col min="2" max="2" width="40.6640625" style="35" customWidth="1"/>
    <col min="3" max="4" width="15.6640625" style="37" customWidth="1"/>
    <col min="5" max="10" width="15.6640625" style="35" customWidth="1"/>
    <col min="11" max="16384" width="9.109375" style="35"/>
  </cols>
  <sheetData>
    <row r="1" spans="1:10" ht="18" customHeight="1" x14ac:dyDescent="0.3">
      <c r="A1" s="61" t="s">
        <v>36</v>
      </c>
    </row>
    <row r="2" spans="1:10" ht="18" customHeight="1" x14ac:dyDescent="0.3">
      <c r="B2" s="34"/>
    </row>
    <row r="3" spans="1:10" s="59" customFormat="1" ht="18" customHeight="1" x14ac:dyDescent="0.3">
      <c r="A3" s="34" t="s">
        <v>126</v>
      </c>
      <c r="B3" s="34" t="s">
        <v>112</v>
      </c>
      <c r="C3" s="58"/>
      <c r="D3" s="58"/>
    </row>
    <row r="4" spans="1:10" ht="18" customHeight="1" thickBot="1" x14ac:dyDescent="0.35"/>
    <row r="5" spans="1:10" s="9" customFormat="1" ht="18" customHeight="1" thickTop="1" x14ac:dyDescent="0.3">
      <c r="A5" s="404" t="s">
        <v>13</v>
      </c>
      <c r="B5" s="404"/>
      <c r="C5" s="112" t="s">
        <v>42</v>
      </c>
      <c r="D5" s="112" t="s">
        <v>43</v>
      </c>
      <c r="E5" s="113" t="s">
        <v>44</v>
      </c>
      <c r="F5" s="112" t="s">
        <v>45</v>
      </c>
      <c r="G5" s="113" t="s">
        <v>46</v>
      </c>
      <c r="H5" s="112" t="s">
        <v>47</v>
      </c>
      <c r="I5" s="113" t="s">
        <v>48</v>
      </c>
      <c r="J5" s="112" t="s">
        <v>1</v>
      </c>
    </row>
    <row r="6" spans="1:10" s="9" customFormat="1" ht="18" customHeight="1" x14ac:dyDescent="0.3">
      <c r="A6" s="384"/>
      <c r="B6" s="389"/>
      <c r="C6" s="114" t="s">
        <v>37</v>
      </c>
      <c r="D6" s="115" t="s">
        <v>37</v>
      </c>
      <c r="E6" s="114" t="s">
        <v>37</v>
      </c>
      <c r="F6" s="115" t="s">
        <v>37</v>
      </c>
      <c r="G6" s="115" t="s">
        <v>37</v>
      </c>
      <c r="H6" s="333" t="s">
        <v>37</v>
      </c>
      <c r="I6" s="115" t="s">
        <v>37</v>
      </c>
      <c r="J6" s="115" t="s">
        <v>39</v>
      </c>
    </row>
    <row r="7" spans="1:10" s="9" customFormat="1" ht="18" customHeight="1" thickBot="1" x14ac:dyDescent="0.35">
      <c r="A7" s="405"/>
      <c r="B7" s="390"/>
      <c r="C7" s="111" t="s">
        <v>12</v>
      </c>
      <c r="D7" s="116" t="s">
        <v>12</v>
      </c>
      <c r="E7" s="106" t="s">
        <v>12</v>
      </c>
      <c r="F7" s="116" t="s">
        <v>12</v>
      </c>
      <c r="G7" s="106" t="s">
        <v>12</v>
      </c>
      <c r="H7" s="116" t="s">
        <v>12</v>
      </c>
      <c r="I7" s="106" t="s">
        <v>12</v>
      </c>
      <c r="J7" s="116" t="s">
        <v>12</v>
      </c>
    </row>
    <row r="8" spans="1:10" s="199" customFormat="1" ht="18" customHeight="1" thickTop="1" thickBot="1" x14ac:dyDescent="0.35">
      <c r="A8" s="197"/>
      <c r="B8" s="198" t="s">
        <v>38</v>
      </c>
      <c r="C8" s="38">
        <f>'Table 29'!C8/'Table 25'!C8</f>
        <v>128356.71249999999</v>
      </c>
      <c r="D8" s="47">
        <f>'Table 29'!E8/'Table 25'!E8</f>
        <v>147745.57608695651</v>
      </c>
      <c r="E8" s="39">
        <f>'Table 29'!G8/'Table 25'!G8</f>
        <v>142527.14285714287</v>
      </c>
      <c r="F8" s="38">
        <f>'Table 29'!I8/'Table 25'!I8</f>
        <v>200892.94772727272</v>
      </c>
      <c r="G8" s="39">
        <f>'Table 29'!K8/'Table 25'!K8</f>
        <v>191240.61224137931</v>
      </c>
      <c r="H8" s="38">
        <f>'Table 29'!M8/'Table 25'!M8</f>
        <v>195692.76811594202</v>
      </c>
      <c r="I8" s="39">
        <f>'Table 29'!O8/'Table 25'!O8</f>
        <v>234545.69696969696</v>
      </c>
      <c r="J8" s="65">
        <f>'Table 29'!Q8/'Table 25'!Q8</f>
        <v>180890.76997409327</v>
      </c>
    </row>
    <row r="9" spans="1:10" s="199" customFormat="1" ht="18" customHeight="1" thickTop="1" thickBot="1" x14ac:dyDescent="0.35">
      <c r="A9" s="200"/>
      <c r="C9" s="14"/>
      <c r="D9" s="14"/>
      <c r="E9" s="14"/>
      <c r="F9" s="14"/>
      <c r="G9" s="14"/>
      <c r="H9" s="14"/>
      <c r="I9" s="14"/>
      <c r="J9" s="14"/>
    </row>
    <row r="10" spans="1:10" s="192" customFormat="1" ht="18" customHeight="1" thickTop="1" x14ac:dyDescent="0.3">
      <c r="A10" s="201"/>
      <c r="B10" s="202" t="s">
        <v>0</v>
      </c>
      <c r="C10" s="50"/>
      <c r="D10" s="50"/>
      <c r="E10" s="40"/>
      <c r="F10" s="41"/>
      <c r="G10" s="40"/>
      <c r="H10" s="41"/>
      <c r="I10" s="40"/>
      <c r="J10" s="62"/>
    </row>
    <row r="11" spans="1:10" s="199" customFormat="1" ht="18" customHeight="1" x14ac:dyDescent="0.3">
      <c r="A11" s="204" t="s">
        <v>14</v>
      </c>
      <c r="B11" s="205" t="s">
        <v>4</v>
      </c>
      <c r="C11" s="48">
        <f>'Table 29'!C11/'Table 26'!C8</f>
        <v>118903.83333333333</v>
      </c>
      <c r="D11" s="48">
        <f>'Table 29'!E11/'Table 26'!E8</f>
        <v>131258.47435897434</v>
      </c>
      <c r="E11" s="42">
        <f>'Table 29'!G11/'Table 26'!G8</f>
        <v>129517.43902439025</v>
      </c>
      <c r="F11" s="14">
        <f>'Table 29'!I11/'Table 26'!I8</f>
        <v>192210.41515151516</v>
      </c>
      <c r="G11" s="42">
        <f>'Table 29'!K11/'Table 26'!K8</f>
        <v>234003.26785714287</v>
      </c>
      <c r="H11" s="14">
        <f>'Table 29'!M11/'Table 26'!M8</f>
        <v>197155.06976744186</v>
      </c>
      <c r="I11" s="42">
        <f>'Table 29'!O11/'Table 26'!O8</f>
        <v>232298.66666666666</v>
      </c>
      <c r="J11" s="63">
        <f>'Table 29'!Q11/'Table 26'!Q8</f>
        <v>172918.5482213439</v>
      </c>
    </row>
    <row r="12" spans="1:10" s="199" customFormat="1" ht="18" customHeight="1" x14ac:dyDescent="0.3">
      <c r="A12" s="204" t="s">
        <v>15</v>
      </c>
      <c r="B12" s="205" t="s">
        <v>5</v>
      </c>
      <c r="C12" s="48">
        <f>'Table 29'!C12/'Table 27'!C8</f>
        <v>213432.625</v>
      </c>
      <c r="D12" s="48">
        <f>'Table 29'!E12/'Table 27'!E8</f>
        <v>271271</v>
      </c>
      <c r="E12" s="42">
        <f>'Table 29'!G12/'Table 27'!G8</f>
        <v>179525.15</v>
      </c>
      <c r="F12" s="14">
        <f>'Table 29'!I12/'Table 27'!I8</f>
        <v>226940.54545454544</v>
      </c>
      <c r="G12" s="42">
        <f>'Table 29'!K12/'Table 27'!K8</f>
        <v>163389.03740740739</v>
      </c>
      <c r="H12" s="14">
        <f>'Table 29'!M12/'Table 27'!M8</f>
        <v>200161.12</v>
      </c>
      <c r="I12" s="42">
        <f>'Table 29'!O12/'Table 27'!O8</f>
        <v>249015.96774193548</v>
      </c>
      <c r="J12" s="63">
        <f>'Table 29'!Q12/'Table 27'!Q8</f>
        <v>207284.13314516126</v>
      </c>
    </row>
    <row r="13" spans="1:10" s="199" customFormat="1" ht="18" customHeight="1" thickBot="1" x14ac:dyDescent="0.35">
      <c r="A13" s="206" t="s">
        <v>16</v>
      </c>
      <c r="B13" s="207" t="s">
        <v>11</v>
      </c>
      <c r="C13" s="48">
        <v>0</v>
      </c>
      <c r="D13" s="49">
        <f>'Table 29'!E13/'Table 28'!E8</f>
        <v>49590</v>
      </c>
      <c r="E13" s="43">
        <f>'Table 29'!G13/'Table 28'!G8</f>
        <v>39246</v>
      </c>
      <c r="F13" s="44">
        <v>0</v>
      </c>
      <c r="G13" s="43">
        <f>'Table 29'!K13/'Table 28'!K8</f>
        <v>42786.666666666664</v>
      </c>
      <c r="H13" s="44">
        <f>'Table 29'!M13/'Table 28'!M8</f>
        <v>21105</v>
      </c>
      <c r="I13" s="43">
        <f>'Table 29'!O13/'Table 28'!O8</f>
        <v>47332.5</v>
      </c>
      <c r="J13" s="64">
        <f>'Table 29'!Q13/'Table 28'!Q8</f>
        <v>41356.888888888891</v>
      </c>
    </row>
    <row r="14" spans="1:10" s="199" customFormat="1" ht="18" customHeight="1" thickTop="1" thickBot="1" x14ac:dyDescent="0.35">
      <c r="A14" s="200"/>
      <c r="C14" s="38"/>
      <c r="D14" s="14"/>
      <c r="E14" s="14"/>
      <c r="F14" s="14"/>
      <c r="G14" s="14"/>
      <c r="H14" s="14"/>
      <c r="I14" s="14"/>
      <c r="J14" s="14"/>
    </row>
    <row r="15" spans="1:10" s="192" customFormat="1" ht="18" customHeight="1" thickTop="1" x14ac:dyDescent="0.3">
      <c r="A15" s="201"/>
      <c r="B15" s="202" t="s">
        <v>0</v>
      </c>
      <c r="C15" s="50"/>
      <c r="D15" s="50"/>
      <c r="E15" s="40"/>
      <c r="F15" s="41"/>
      <c r="G15" s="40"/>
      <c r="H15" s="41"/>
      <c r="I15" s="40"/>
      <c r="J15" s="62"/>
    </row>
    <row r="16" spans="1:10" s="199" customFormat="1" ht="18" customHeight="1" x14ac:dyDescent="0.3">
      <c r="A16" s="204" t="s">
        <v>32</v>
      </c>
      <c r="B16" s="205" t="s">
        <v>6</v>
      </c>
      <c r="C16" s="48">
        <f>'Table 29'!C16/'Table 25'!C12</f>
        <v>366632.5</v>
      </c>
      <c r="D16" s="48">
        <f>'Table 29'!E16/'Table 25'!E12</f>
        <v>237382</v>
      </c>
      <c r="E16" s="42">
        <f>'Table 29'!G16/'Table 25'!G12</f>
        <v>256465.53846153847</v>
      </c>
      <c r="F16" s="14">
        <f>'Table 29'!I16/'Table 25'!I12</f>
        <v>287874.67249999999</v>
      </c>
      <c r="G16" s="42">
        <f>'Table 29'!K16/'Table 25'!K12</f>
        <v>401006.05</v>
      </c>
      <c r="H16" s="14">
        <f>'Table 29'!M16/'Table 25'!M12</f>
        <v>206796.77272727274</v>
      </c>
      <c r="I16" s="42">
        <f>'Table 29'!O16/'Table 25'!O12</f>
        <v>377633.18181818182</v>
      </c>
      <c r="J16" s="63">
        <f>'Table 29'!Q16/'Table 25'!Q12</f>
        <v>285669.14912087913</v>
      </c>
    </row>
    <row r="17" spans="1:11" s="199" customFormat="1" ht="18" customHeight="1" x14ac:dyDescent="0.3">
      <c r="A17" s="204" t="s">
        <v>32</v>
      </c>
      <c r="B17" s="205" t="s">
        <v>7</v>
      </c>
      <c r="C17" s="48">
        <f>'Table 29'!C17/'Table 25'!C16</f>
        <v>123084.2</v>
      </c>
      <c r="D17" s="48">
        <f>'Table 29'!E17/'Table 25'!E16</f>
        <v>193072</v>
      </c>
      <c r="E17" s="42">
        <f>'Table 29'!G17/'Table 25'!G16</f>
        <v>185253.51428571431</v>
      </c>
      <c r="F17" s="14">
        <f>'Table 29'!I17/'Table 25'!I16</f>
        <v>281105</v>
      </c>
      <c r="G17" s="42">
        <f>'Table 29'!K17/'Table 25'!K16</f>
        <v>322119.0616666667</v>
      </c>
      <c r="H17" s="14">
        <f>'Table 29'!M17/'Table 25'!M16</f>
        <v>370799.375</v>
      </c>
      <c r="I17" s="42">
        <f>'Table 29'!O17/'Table 25'!O16</f>
        <v>306952.88888888888</v>
      </c>
      <c r="J17" s="63">
        <f>'Table 29'!Q17/'Table 25'!Q16</f>
        <v>249691.39232142855</v>
      </c>
    </row>
    <row r="18" spans="1:11" s="199" customFormat="1" ht="18" customHeight="1" x14ac:dyDescent="0.3">
      <c r="A18" s="204" t="s">
        <v>32</v>
      </c>
      <c r="B18" s="205" t="s">
        <v>8</v>
      </c>
      <c r="C18" s="48">
        <f>'Table 29'!C18/'Table 25'!C20</f>
        <v>104199.25</v>
      </c>
      <c r="D18" s="48">
        <f>'Table 29'!E18/'Table 25'!E20</f>
        <v>129609.8</v>
      </c>
      <c r="E18" s="42">
        <f>'Table 29'!G18/'Table 25'!G20</f>
        <v>128132.86363636363</v>
      </c>
      <c r="F18" s="14">
        <f>'Table 29'!I18/'Table 25'!I20</f>
        <v>170009.2</v>
      </c>
      <c r="G18" s="42">
        <f>'Table 29'!K18/'Table 25'!K20</f>
        <v>140686.90028571428</v>
      </c>
      <c r="H18" s="14">
        <f>'Table 29'!M18/'Table 25'!M20</f>
        <v>166005.6875</v>
      </c>
      <c r="I18" s="42">
        <f>'Table 29'!O18/'Table 25'!O20</f>
        <v>162787.70270270269</v>
      </c>
      <c r="J18" s="63">
        <f>'Table 29'!Q18/'Table 25'!Q20</f>
        <v>150668.9079605263</v>
      </c>
    </row>
    <row r="19" spans="1:11" s="199" customFormat="1" ht="18" customHeight="1" x14ac:dyDescent="0.3">
      <c r="A19" s="204" t="s">
        <v>32</v>
      </c>
      <c r="B19" s="205" t="s">
        <v>9</v>
      </c>
      <c r="C19" s="48">
        <f>'Table 29'!C19/'Table 25'!C24</f>
        <v>9650</v>
      </c>
      <c r="D19" s="48">
        <f>'Table 29'!E19/'Table 25'!E24</f>
        <v>17381.666666666668</v>
      </c>
      <c r="E19" s="42">
        <f>'Table 29'!G19/'Table 25'!G24</f>
        <v>197586.75</v>
      </c>
      <c r="F19" s="14">
        <v>0</v>
      </c>
      <c r="G19" s="42">
        <v>0</v>
      </c>
      <c r="H19" s="14">
        <f>'Table 29'!M19/'Table 25'!M24</f>
        <v>90794.75</v>
      </c>
      <c r="I19" s="42">
        <f>'Table 29'!O19/'Table 25'!O24</f>
        <v>19525</v>
      </c>
      <c r="J19" s="63">
        <f>'Table 29'!Q19/'Table 25'!Q24</f>
        <v>89597.928571428565</v>
      </c>
    </row>
    <row r="20" spans="1:11" s="199" customFormat="1" ht="18" customHeight="1" thickBot="1" x14ac:dyDescent="0.35">
      <c r="A20" s="206" t="s">
        <v>32</v>
      </c>
      <c r="B20" s="207" t="s">
        <v>10</v>
      </c>
      <c r="C20" s="48">
        <f>'Table 29'!C20/'Table 25'!C28</f>
        <v>22368.066666666666</v>
      </c>
      <c r="D20" s="49">
        <f>'Table 29'!E20/'Table 25'!E28</f>
        <v>66053.100000000006</v>
      </c>
      <c r="E20" s="43">
        <f>'Table 29'!G20/'Table 25'!G28</f>
        <v>43477.23529411765</v>
      </c>
      <c r="F20" s="44">
        <f>'Table 29'!I20/'Table 25'!I28</f>
        <v>65090.625555555554</v>
      </c>
      <c r="G20" s="43">
        <f>'Table 29'!K20/'Table 25'!K28</f>
        <v>32162.732857142859</v>
      </c>
      <c r="H20" s="44">
        <f>'Table 29'!M20/'Table 25'!M28</f>
        <v>103838.66666666667</v>
      </c>
      <c r="I20" s="43">
        <f>'Table 29'!O20/'Table 25'!O28</f>
        <v>32736.428571428572</v>
      </c>
      <c r="J20" s="64">
        <f>'Table 29'!Q20/'Table 25'!Q28</f>
        <v>46808.989863013696</v>
      </c>
    </row>
    <row r="21" spans="1:11" s="199" customFormat="1" ht="18" customHeight="1" thickTop="1" thickBot="1" x14ac:dyDescent="0.35">
      <c r="A21" s="200"/>
      <c r="C21" s="38"/>
      <c r="D21" s="14"/>
      <c r="E21" s="14"/>
      <c r="F21" s="14"/>
      <c r="G21" s="14"/>
      <c r="H21" s="14"/>
      <c r="I21" s="14"/>
      <c r="J21" s="14"/>
    </row>
    <row r="22" spans="1:11" s="199" customFormat="1" ht="18" customHeight="1" thickTop="1" x14ac:dyDescent="0.3">
      <c r="A22" s="201" t="s">
        <v>14</v>
      </c>
      <c r="B22" s="212" t="s">
        <v>30</v>
      </c>
      <c r="C22" s="50">
        <f>C11</f>
        <v>118903.83333333333</v>
      </c>
      <c r="D22" s="50">
        <f t="shared" ref="D22:E22" si="0">D11</f>
        <v>131258.47435897434</v>
      </c>
      <c r="E22" s="40">
        <f t="shared" si="0"/>
        <v>129517.43902439025</v>
      </c>
      <c r="F22" s="41">
        <f t="shared" ref="F22" si="1">F11</f>
        <v>192210.41515151516</v>
      </c>
      <c r="G22" s="40">
        <f t="shared" ref="G22" si="2">G11</f>
        <v>234003.26785714287</v>
      </c>
      <c r="H22" s="41">
        <f t="shared" ref="H22:I22" si="3">H11</f>
        <v>197155.06976744186</v>
      </c>
      <c r="I22" s="40">
        <f t="shared" si="3"/>
        <v>232298.66666666666</v>
      </c>
      <c r="J22" s="62">
        <f>J11</f>
        <v>172918.5482213439</v>
      </c>
    </row>
    <row r="23" spans="1:11" s="216" customFormat="1" ht="18" customHeight="1" x14ac:dyDescent="0.3">
      <c r="A23" s="213"/>
      <c r="B23" s="214" t="s">
        <v>0</v>
      </c>
      <c r="C23" s="48"/>
      <c r="D23" s="48"/>
      <c r="E23" s="42"/>
      <c r="F23" s="14"/>
      <c r="G23" s="42"/>
      <c r="H23" s="14"/>
      <c r="I23" s="42"/>
      <c r="J23" s="63"/>
    </row>
    <row r="24" spans="1:11" s="199" customFormat="1" ht="18" customHeight="1" x14ac:dyDescent="0.3">
      <c r="A24" s="204" t="s">
        <v>17</v>
      </c>
      <c r="B24" s="205" t="s">
        <v>6</v>
      </c>
      <c r="C24" s="48">
        <f>'Table 29'!C24/'Table 26'!C12</f>
        <v>366632.5</v>
      </c>
      <c r="D24" s="48">
        <f>'Table 29'!E24/'Table 26'!E12</f>
        <v>305125.5</v>
      </c>
      <c r="E24" s="42">
        <f>'Table 29'!G24/'Table 26'!G12</f>
        <v>321277.14285714284</v>
      </c>
      <c r="F24" s="14">
        <f>'Table 29'!I24/'Table 26'!I12</f>
        <v>315236.00874999998</v>
      </c>
      <c r="G24" s="42">
        <f>'Table 29'!K24/'Table 26'!K12</f>
        <v>407412</v>
      </c>
      <c r="H24" s="14">
        <f>'Table 29'!M24/'Table 26'!M12</f>
        <v>480059</v>
      </c>
      <c r="I24" s="42">
        <f>'Table 29'!O24/'Table 26'!O12</f>
        <v>450264.28571428574</v>
      </c>
      <c r="J24" s="63">
        <f>'Table 29'!Q24/'Table 26'!Q12</f>
        <v>375173.82826923078</v>
      </c>
    </row>
    <row r="25" spans="1:11" s="199" customFormat="1" ht="18" customHeight="1" x14ac:dyDescent="0.3">
      <c r="A25" s="204" t="s">
        <v>18</v>
      </c>
      <c r="B25" s="205" t="s">
        <v>156</v>
      </c>
      <c r="C25" s="48">
        <v>0</v>
      </c>
      <c r="D25" s="48">
        <f>'Table 29'!E25/'Table 26'!E16</f>
        <v>125622.8</v>
      </c>
      <c r="E25" s="42">
        <f>'Table 29'!G25/'Table 26'!G16</f>
        <v>162269.6</v>
      </c>
      <c r="F25" s="14">
        <f>'Table 29'!I25/'Table 26'!I16</f>
        <v>222946.66666666666</v>
      </c>
      <c r="G25" s="42">
        <f>'Table 29'!K25/'Table 26'!K16</f>
        <v>425309.5</v>
      </c>
      <c r="H25" s="14">
        <f>'Table 29'!M25/'Table 26'!M16</f>
        <v>79274.399999999994</v>
      </c>
      <c r="I25" s="42">
        <f>'Table 29'!O25/'Table 26'!O16</f>
        <v>191506.66666666666</v>
      </c>
      <c r="J25" s="63">
        <f>'Table 29'!Q25/'Table 26'!Q16</f>
        <v>143107.78787878787</v>
      </c>
    </row>
    <row r="26" spans="1:11" s="199" customFormat="1" ht="18" customHeight="1" x14ac:dyDescent="0.3">
      <c r="A26" s="204" t="s">
        <v>19</v>
      </c>
      <c r="B26" s="205" t="s">
        <v>157</v>
      </c>
      <c r="C26" s="48">
        <f>'Table 29'!C26/'Table 26'!C20</f>
        <v>103560.77777777778</v>
      </c>
      <c r="D26" s="48">
        <f>'Table 29'!E26/'Table 26'!E20</f>
        <v>193072</v>
      </c>
      <c r="E26" s="42">
        <f>'Table 29'!G26/'Table 26'!G20</f>
        <v>185253.51428571431</v>
      </c>
      <c r="F26" s="14">
        <f>'Table 29'!I26/'Table 26'!I20</f>
        <v>281105</v>
      </c>
      <c r="G26" s="42">
        <f>'Table 29'!K26/'Table 26'!K20</f>
        <v>322119.0616666667</v>
      </c>
      <c r="H26" s="14">
        <f>'Table 29'!M26/'Table 26'!M20</f>
        <v>370799.375</v>
      </c>
      <c r="I26" s="42">
        <f>'Table 29'!O26/'Table 26'!O20</f>
        <v>460429.33333333331</v>
      </c>
      <c r="J26" s="63">
        <f>'Table 29'!Q26/'Table 26'!Q20</f>
        <v>263152.3648076923</v>
      </c>
    </row>
    <row r="27" spans="1:11" s="199" customFormat="1" ht="18" customHeight="1" x14ac:dyDescent="0.3">
      <c r="A27" s="204" t="s">
        <v>40</v>
      </c>
      <c r="B27" s="205" t="s">
        <v>158</v>
      </c>
      <c r="C27" s="48">
        <v>0</v>
      </c>
      <c r="D27" s="48">
        <v>0</v>
      </c>
      <c r="E27" s="42">
        <v>0</v>
      </c>
      <c r="F27" s="14">
        <v>0</v>
      </c>
      <c r="G27" s="42">
        <v>0</v>
      </c>
      <c r="H27" s="14">
        <v>0</v>
      </c>
      <c r="I27" s="42">
        <v>0</v>
      </c>
      <c r="J27" s="63">
        <v>0</v>
      </c>
    </row>
    <row r="28" spans="1:11" s="199" customFormat="1" ht="18" customHeight="1" x14ac:dyDescent="0.3">
      <c r="A28" s="204" t="s">
        <v>20</v>
      </c>
      <c r="B28" s="205" t="s">
        <v>8</v>
      </c>
      <c r="C28" s="48">
        <f>'Table 29'!C28/'Table 26'!C28</f>
        <v>23420</v>
      </c>
      <c r="D28" s="48">
        <f>'Table 29'!E28/'Table 26'!E28</f>
        <v>39891.666666666664</v>
      </c>
      <c r="E28" s="42">
        <f>'Table 29'!G28/'Table 26'!G28</f>
        <v>67928.75</v>
      </c>
      <c r="F28" s="14">
        <f>'Table 29'!I28/'Table 26'!I28</f>
        <v>82341.666666666672</v>
      </c>
      <c r="G28" s="42">
        <f>'Table 29'!K28/'Table 26'!K28</f>
        <v>91121.666666666672</v>
      </c>
      <c r="H28" s="14">
        <f>'Table 29'!M28/'Table 26'!M28</f>
        <v>83001.8</v>
      </c>
      <c r="I28" s="42">
        <f>'Table 29'!O28/'Table 26'!O28</f>
        <v>91215.454545454544</v>
      </c>
      <c r="J28" s="63">
        <f>'Table 29'!Q28/'Table 26'!Q28</f>
        <v>77617.960000000006</v>
      </c>
    </row>
    <row r="29" spans="1:11" s="199" customFormat="1" ht="18" customHeight="1" x14ac:dyDescent="0.3">
      <c r="A29" s="204" t="s">
        <v>21</v>
      </c>
      <c r="B29" s="205" t="s">
        <v>9</v>
      </c>
      <c r="C29" s="48">
        <f>'Table 29'!C29/'Table 26'!C32</f>
        <v>9650</v>
      </c>
      <c r="D29" s="48">
        <f>'Table 29'!E29/'Table 26'!E32</f>
        <v>17381.666666666668</v>
      </c>
      <c r="E29" s="42">
        <f>'Table 29'!G29/'Table 26'!G32</f>
        <v>13870</v>
      </c>
      <c r="F29" s="14">
        <v>0</v>
      </c>
      <c r="G29" s="42">
        <v>0</v>
      </c>
      <c r="H29" s="42">
        <f>'Table 29'!M29/'Table 26'!M32</f>
        <v>48235</v>
      </c>
      <c r="I29" s="42">
        <f>'Table 29'!O29/'Table 26'!O32</f>
        <v>19525</v>
      </c>
      <c r="J29" s="63">
        <f>'Table 29'!Q29/'Table 26'!Q32</f>
        <v>23465</v>
      </c>
    </row>
    <row r="30" spans="1:11" s="199" customFormat="1" ht="18" customHeight="1" x14ac:dyDescent="0.3">
      <c r="A30" s="204" t="s">
        <v>22</v>
      </c>
      <c r="B30" s="205" t="s">
        <v>10</v>
      </c>
      <c r="C30" s="48">
        <f>'Table 29'!C30/'Table 26'!C36</f>
        <v>22368.066666666666</v>
      </c>
      <c r="D30" s="48">
        <f>'Table 29'!E30/'Table 26'!E36</f>
        <v>27797.208333333332</v>
      </c>
      <c r="E30" s="42">
        <f>'Table 29'!G30/'Table 26'!G36</f>
        <v>30450.153846153848</v>
      </c>
      <c r="F30" s="14">
        <f>'Table 29'!I30/'Table 26'!I36</f>
        <v>37246</v>
      </c>
      <c r="G30" s="42">
        <f>'Table 29'!K30/'Table 26'!K36</f>
        <v>24375</v>
      </c>
      <c r="H30" s="14">
        <f>'Table 29'!M30/'Table 26'!M36</f>
        <v>35256</v>
      </c>
      <c r="I30" s="42">
        <f>'Table 29'!O30/'Table 26'!O36</f>
        <v>33622.5</v>
      </c>
      <c r="J30" s="63">
        <f>'Table 29'!Q30/'Table 26'!Q36</f>
        <v>28595.509259259259</v>
      </c>
    </row>
    <row r="31" spans="1:11" s="199" customFormat="1" ht="18" customHeight="1" x14ac:dyDescent="0.3">
      <c r="A31" s="204" t="s">
        <v>163</v>
      </c>
      <c r="B31" s="205" t="s">
        <v>164</v>
      </c>
      <c r="C31" s="48">
        <v>0</v>
      </c>
      <c r="D31" s="48">
        <v>0</v>
      </c>
      <c r="E31" s="48">
        <v>0</v>
      </c>
      <c r="F31" s="42">
        <v>0</v>
      </c>
      <c r="G31" s="42">
        <f>'Table 29'!K31/'Table 26'!K40</f>
        <v>24014.564999999999</v>
      </c>
      <c r="H31" s="14">
        <v>0</v>
      </c>
      <c r="I31" s="42">
        <v>0</v>
      </c>
      <c r="J31" s="63">
        <f>'Table 29'!Q31/'Table 26'!Q40</f>
        <v>24014.564999999999</v>
      </c>
    </row>
    <row r="32" spans="1:11" s="199" customFormat="1" ht="18" customHeight="1" thickBot="1" x14ac:dyDescent="0.35">
      <c r="A32" s="206" t="s">
        <v>160</v>
      </c>
      <c r="B32" s="207" t="s">
        <v>161</v>
      </c>
      <c r="C32" s="48">
        <v>0</v>
      </c>
      <c r="D32" s="49">
        <v>0</v>
      </c>
      <c r="E32" s="49">
        <v>0</v>
      </c>
      <c r="F32" s="49">
        <f>'Table 29'!I32/'Table 26'!I44</f>
        <v>148603.63</v>
      </c>
      <c r="G32" s="43">
        <v>0</v>
      </c>
      <c r="H32" s="44">
        <v>0</v>
      </c>
      <c r="I32" s="49">
        <v>0</v>
      </c>
      <c r="J32" s="49">
        <f>'Table 29'!Q32/'Table 26'!Q44</f>
        <v>148603.63</v>
      </c>
      <c r="K32" s="183"/>
    </row>
    <row r="33" spans="1:10" s="199" customFormat="1" ht="18" customHeight="1" thickTop="1" thickBot="1" x14ac:dyDescent="0.35">
      <c r="A33" s="200"/>
      <c r="C33" s="38"/>
      <c r="D33" s="14"/>
      <c r="E33" s="14"/>
      <c r="F33" s="14"/>
      <c r="G33" s="14"/>
      <c r="H33" s="14"/>
      <c r="I33" s="14"/>
      <c r="J33" s="14"/>
    </row>
    <row r="34" spans="1:10" s="199" customFormat="1" ht="18" customHeight="1" thickTop="1" x14ac:dyDescent="0.3">
      <c r="A34" s="201" t="s">
        <v>15</v>
      </c>
      <c r="B34" s="212" t="s">
        <v>34</v>
      </c>
      <c r="C34" s="50">
        <f>C12</f>
        <v>213432.625</v>
      </c>
      <c r="D34" s="50">
        <f t="shared" ref="D34:E34" si="4">D12</f>
        <v>271271</v>
      </c>
      <c r="E34" s="40">
        <f t="shared" si="4"/>
        <v>179525.15</v>
      </c>
      <c r="F34" s="41">
        <f t="shared" ref="F34" si="5">F12</f>
        <v>226940.54545454544</v>
      </c>
      <c r="G34" s="40">
        <f t="shared" ref="G34" si="6">G12</f>
        <v>163389.03740740739</v>
      </c>
      <c r="H34" s="41">
        <f t="shared" ref="H34:I34" si="7">H12</f>
        <v>200161.12</v>
      </c>
      <c r="I34" s="40">
        <f t="shared" si="7"/>
        <v>249015.96774193548</v>
      </c>
      <c r="J34" s="62">
        <f>J12</f>
        <v>207284.13314516126</v>
      </c>
    </row>
    <row r="35" spans="1:10" s="192" customFormat="1" ht="18" customHeight="1" x14ac:dyDescent="0.3">
      <c r="A35" s="204"/>
      <c r="B35" s="214" t="s">
        <v>0</v>
      </c>
      <c r="C35" s="48"/>
      <c r="D35" s="48"/>
      <c r="E35" s="42"/>
      <c r="F35" s="14"/>
      <c r="G35" s="42"/>
      <c r="H35" s="14"/>
      <c r="I35" s="42"/>
      <c r="J35" s="63"/>
    </row>
    <row r="36" spans="1:10" s="199" customFormat="1" ht="18" customHeight="1" x14ac:dyDescent="0.3">
      <c r="A36" s="204" t="s">
        <v>23</v>
      </c>
      <c r="B36" s="205" t="s">
        <v>6</v>
      </c>
      <c r="C36" s="48">
        <v>0</v>
      </c>
      <c r="D36" s="48">
        <f>'Table 29'!E36/'Table 27'!E12</f>
        <v>245806</v>
      </c>
      <c r="E36" s="42">
        <f>'Table 29'!G36/'Table 27'!G12</f>
        <v>273764</v>
      </c>
      <c r="F36" s="14">
        <f>'Table 29'!I36/'Table 27'!I12</f>
        <v>263768</v>
      </c>
      <c r="G36" s="42">
        <f>'Table 29'!K36/'Table 27'!K12</f>
        <v>307557.5</v>
      </c>
      <c r="H36" s="14">
        <v>0</v>
      </c>
      <c r="I36" s="42">
        <f>'Table 29'!O36/'Table 27'!O12</f>
        <v>427595</v>
      </c>
      <c r="J36" s="63">
        <f>'Table 29'!Q36/'Table 27'!Q12</f>
        <v>294049.41666666669</v>
      </c>
    </row>
    <row r="37" spans="1:10" s="199" customFormat="1" ht="18" customHeight="1" x14ac:dyDescent="0.3">
      <c r="A37" s="204" t="s">
        <v>24</v>
      </c>
      <c r="B37" s="205" t="s">
        <v>31</v>
      </c>
      <c r="C37" s="48">
        <f>'Table 29'!C37/'Table 27'!C16</f>
        <v>298795</v>
      </c>
      <c r="D37" s="48">
        <v>0</v>
      </c>
      <c r="E37" s="42">
        <v>0</v>
      </c>
      <c r="F37" s="14">
        <v>0</v>
      </c>
      <c r="G37" s="42">
        <v>0</v>
      </c>
      <c r="H37" s="14">
        <v>0</v>
      </c>
      <c r="I37" s="42">
        <v>0</v>
      </c>
      <c r="J37" s="63">
        <f>'Table 29'!Q37/'Table 27'!Q16</f>
        <v>298795</v>
      </c>
    </row>
    <row r="38" spans="1:10" s="199" customFormat="1" ht="18" customHeight="1" x14ac:dyDescent="0.3">
      <c r="A38" s="204" t="s">
        <v>26</v>
      </c>
      <c r="B38" s="205" t="s">
        <v>8</v>
      </c>
      <c r="C38" s="48">
        <f>'Table 29'!C38/'Table 27'!C20</f>
        <v>252526.75</v>
      </c>
      <c r="D38" s="48">
        <f>'Table 29'!E38/'Table 27'!E20</f>
        <v>290259</v>
      </c>
      <c r="E38" s="42">
        <f>'Table 29'!G38/'Table 27'!G20</f>
        <v>304594</v>
      </c>
      <c r="F38" s="14">
        <f>'Table 29'!I38/'Table 27'!I20</f>
        <v>374204.5</v>
      </c>
      <c r="G38" s="42">
        <f>'Table 29'!K38/'Table 27'!K20</f>
        <v>320041.875</v>
      </c>
      <c r="H38" s="14">
        <f>'Table 29'!M38/'Table 27'!M20</f>
        <v>327117.7</v>
      </c>
      <c r="I38" s="42">
        <f>'Table 29'!O38/'Table 27'!O20</f>
        <v>357581.45454545453</v>
      </c>
      <c r="J38" s="63">
        <f>'Table 29'!Q38/'Table 27'!Q20</f>
        <v>331885.36249999999</v>
      </c>
    </row>
    <row r="39" spans="1:10" s="199" customFormat="1" ht="18" customHeight="1" x14ac:dyDescent="0.3">
      <c r="A39" s="204" t="s">
        <v>25</v>
      </c>
      <c r="B39" s="205" t="s">
        <v>33</v>
      </c>
      <c r="C39" s="48">
        <f>'Table 29'!C39/'Table 27'!C24</f>
        <v>49882</v>
      </c>
      <c r="D39" s="48">
        <f>'Table 29'!E39/'Table 27'!E24</f>
        <v>238115</v>
      </c>
      <c r="E39" s="42">
        <f>'Table 29'!G39/'Table 27'!G24</f>
        <v>105711.7</v>
      </c>
      <c r="F39" s="14">
        <f>'Table 29'!I39/'Table 27'!I24</f>
        <v>111854</v>
      </c>
      <c r="G39" s="42">
        <v>0</v>
      </c>
      <c r="H39" s="14">
        <v>0</v>
      </c>
      <c r="I39" s="42">
        <v>0</v>
      </c>
      <c r="J39" s="63">
        <f>'Table 29'!Q39/'Table 27'!Q24</f>
        <v>112022.58823529411</v>
      </c>
    </row>
    <row r="40" spans="1:10" s="199" customFormat="1" ht="18" customHeight="1" x14ac:dyDescent="0.3">
      <c r="A40" s="204" t="s">
        <v>166</v>
      </c>
      <c r="B40" s="205" t="s">
        <v>167</v>
      </c>
      <c r="C40" s="48">
        <v>0</v>
      </c>
      <c r="D40" s="48">
        <v>0</v>
      </c>
      <c r="E40" s="42">
        <v>0</v>
      </c>
      <c r="F40" s="14">
        <v>0</v>
      </c>
      <c r="G40" s="42">
        <f>'Table 29'!K40/'Table 27'!K28</f>
        <v>85756.195000000007</v>
      </c>
      <c r="H40" s="14">
        <f>'Table 29'!M40/'Table 27'!M28</f>
        <v>100915.58333333333</v>
      </c>
      <c r="I40" s="42">
        <f>'Table 29'!O40/'Table 27'!O28</f>
        <v>108637.9</v>
      </c>
      <c r="J40" s="63">
        <f>'Table 29'!Q40/'Table 27'!Q28</f>
        <v>96024.437749999997</v>
      </c>
    </row>
    <row r="41" spans="1:10" s="199" customFormat="1" ht="18" customHeight="1" x14ac:dyDescent="0.3">
      <c r="A41" s="204" t="s">
        <v>27</v>
      </c>
      <c r="B41" s="205" t="s">
        <v>9</v>
      </c>
      <c r="C41" s="48">
        <v>0</v>
      </c>
      <c r="D41" s="48">
        <v>0</v>
      </c>
      <c r="E41" s="42">
        <f>'Table 29'!G41/'Table 27'!G32</f>
        <v>258825.66666666666</v>
      </c>
      <c r="F41" s="14">
        <v>0</v>
      </c>
      <c r="G41" s="42">
        <v>0</v>
      </c>
      <c r="H41" s="14">
        <f>'Table 29'!M41/'Table 27'!M32</f>
        <v>133354.5</v>
      </c>
      <c r="I41" s="42">
        <v>0</v>
      </c>
      <c r="J41" s="63">
        <f>'Table 29'!Q41/'Table 27'!Q32</f>
        <v>208637.2</v>
      </c>
    </row>
    <row r="42" spans="1:10" s="199" customFormat="1" ht="18" customHeight="1" x14ac:dyDescent="0.3">
      <c r="A42" s="344" t="s">
        <v>28</v>
      </c>
      <c r="B42" s="367" t="s">
        <v>10</v>
      </c>
      <c r="C42" s="48">
        <v>0</v>
      </c>
      <c r="D42" s="48">
        <f>'Table 29'!E42/'Table 27'!E36</f>
        <v>303820</v>
      </c>
      <c r="E42" s="42">
        <f>'Table 29'!G42/'Table 27'!G36</f>
        <v>132384.5</v>
      </c>
      <c r="F42" s="42">
        <f>'Table 29'!I42/'Table 27'!I36</f>
        <v>176490</v>
      </c>
      <c r="G42" s="42">
        <v>0</v>
      </c>
      <c r="H42" s="42">
        <f>'Table 29'!M42/'Table 27'!M36</f>
        <v>255155</v>
      </c>
      <c r="I42" s="42">
        <v>0</v>
      </c>
      <c r="J42" s="42">
        <f>'Table 29'!Q42/'Table 27'!Q36</f>
        <v>217342.33333333334</v>
      </c>
    </row>
    <row r="43" spans="1:10" s="199" customFormat="1" ht="18" customHeight="1" x14ac:dyDescent="0.3">
      <c r="A43" s="373" t="s">
        <v>174</v>
      </c>
      <c r="B43" s="367" t="s">
        <v>184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</row>
    <row r="44" spans="1:10" s="199" customFormat="1" ht="18" customHeight="1" x14ac:dyDescent="0.3">
      <c r="A44" s="344" t="s">
        <v>175</v>
      </c>
      <c r="B44" s="367" t="s">
        <v>177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2">
        <f>'Table 29'!O44/'Table 27'!O49</f>
        <v>291358.50000000006</v>
      </c>
      <c r="J44" s="42">
        <f t="shared" ref="J44:J48" si="8">I44</f>
        <v>291358.50000000006</v>
      </c>
    </row>
    <row r="45" spans="1:10" s="199" customFormat="1" ht="18" customHeight="1" x14ac:dyDescent="0.3">
      <c r="A45" s="344" t="s">
        <v>176</v>
      </c>
      <c r="B45" s="367" t="s">
        <v>178</v>
      </c>
      <c r="C45" s="48">
        <v>0</v>
      </c>
      <c r="D45" s="48">
        <v>0</v>
      </c>
      <c r="E45" s="42">
        <v>0</v>
      </c>
      <c r="F45" s="63">
        <v>0</v>
      </c>
      <c r="G45" s="14">
        <v>0</v>
      </c>
      <c r="H45" s="48">
        <v>0</v>
      </c>
      <c r="I45" s="42">
        <f>'Table 29'!O45/'Table 27'!O53</f>
        <v>220346</v>
      </c>
      <c r="J45" s="42">
        <f t="shared" si="8"/>
        <v>220346</v>
      </c>
    </row>
    <row r="46" spans="1:10" s="199" customFormat="1" ht="18" customHeight="1" x14ac:dyDescent="0.3">
      <c r="A46" s="344" t="s">
        <v>180</v>
      </c>
      <c r="B46" s="367" t="s">
        <v>179</v>
      </c>
      <c r="C46" s="48">
        <v>0</v>
      </c>
      <c r="D46" s="48">
        <v>0</v>
      </c>
      <c r="E46" s="48">
        <v>0</v>
      </c>
      <c r="F46" s="42">
        <v>0</v>
      </c>
      <c r="G46" s="48">
        <v>0</v>
      </c>
      <c r="H46" s="48">
        <v>0</v>
      </c>
      <c r="I46" s="42">
        <f>'Table 29'!O46/'Table 27'!O62</f>
        <v>275671.33333333331</v>
      </c>
      <c r="J46" s="42">
        <f t="shared" si="8"/>
        <v>275671.33333333331</v>
      </c>
    </row>
    <row r="47" spans="1:10" s="199" customFormat="1" ht="18" customHeight="1" x14ac:dyDescent="0.3">
      <c r="A47" s="344" t="s">
        <v>181</v>
      </c>
      <c r="B47" s="367" t="s">
        <v>182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2">
        <v>0</v>
      </c>
      <c r="J47" s="42">
        <f t="shared" si="8"/>
        <v>0</v>
      </c>
    </row>
    <row r="48" spans="1:10" s="199" customFormat="1" ht="18" customHeight="1" thickBot="1" x14ac:dyDescent="0.35">
      <c r="A48" s="374" t="s">
        <v>188</v>
      </c>
      <c r="B48" s="375" t="s">
        <v>183</v>
      </c>
      <c r="C48" s="43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3">
        <f>'Table 29'!O48/'Table 27'!O70</f>
        <v>201356</v>
      </c>
      <c r="J48" s="43">
        <f t="shared" si="8"/>
        <v>201356</v>
      </c>
    </row>
    <row r="49" spans="1:10" s="199" customFormat="1" ht="18" customHeight="1" thickTop="1" thickBot="1" x14ac:dyDescent="0.35">
      <c r="A49" s="424"/>
      <c r="B49" s="217"/>
      <c r="C49" s="38"/>
      <c r="D49" s="14"/>
      <c r="E49" s="14"/>
      <c r="F49" s="14"/>
      <c r="G49" s="14"/>
      <c r="H49" s="14"/>
      <c r="I49" s="14"/>
      <c r="J49" s="14"/>
    </row>
    <row r="50" spans="1:10" s="199" customFormat="1" ht="18" customHeight="1" thickTop="1" thickBot="1" x14ac:dyDescent="0.35">
      <c r="A50" s="219" t="s">
        <v>29</v>
      </c>
      <c r="B50" s="220" t="s">
        <v>35</v>
      </c>
      <c r="C50" s="47">
        <f>C13</f>
        <v>0</v>
      </c>
      <c r="D50" s="47">
        <f t="shared" ref="D50:E50" si="9">D13</f>
        <v>49590</v>
      </c>
      <c r="E50" s="39">
        <f t="shared" si="9"/>
        <v>39246</v>
      </c>
      <c r="F50" s="38">
        <f t="shared" ref="F50" si="10">F13</f>
        <v>0</v>
      </c>
      <c r="G50" s="39">
        <f t="shared" ref="G50" si="11">G13</f>
        <v>42786.666666666664</v>
      </c>
      <c r="H50" s="38">
        <f t="shared" ref="H50:I50" si="12">H13</f>
        <v>21105</v>
      </c>
      <c r="I50" s="38">
        <f t="shared" si="12"/>
        <v>47332.5</v>
      </c>
      <c r="J50" s="65">
        <f>J13</f>
        <v>41356.888888888891</v>
      </c>
    </row>
    <row r="51" spans="1:10" s="222" customFormat="1" ht="18" customHeight="1" thickTop="1" x14ac:dyDescent="0.3">
      <c r="A51" s="221"/>
      <c r="C51" s="223"/>
      <c r="D51" s="223"/>
    </row>
  </sheetData>
  <mergeCells count="2">
    <mergeCell ref="A5:A7"/>
    <mergeCell ref="B5:B7"/>
  </mergeCells>
  <pageMargins left="0.70866141732283472" right="0.70866141732283472" top="0.74803149606299213" bottom="0.74803149606299213" header="0.31496062992125984" footer="0.31496062992125984"/>
  <pageSetup paperSize="8" scale="95" orientation="landscape" horizontalDpi="300" verticalDpi="300" r:id="rId1"/>
  <headerFooter>
    <oddHeader>&amp;R&amp;G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S5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5" sqref="A15:XFD15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125</v>
      </c>
      <c r="B3" s="2" t="s">
        <v>93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8" customFormat="1" ht="18" customHeight="1" thickTop="1" x14ac:dyDescent="0.3">
      <c r="A5" s="388" t="s">
        <v>106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28" customFormat="1" ht="18" customHeight="1" thickBot="1" x14ac:dyDescent="0.35">
      <c r="A7" s="389"/>
      <c r="B7" s="105"/>
      <c r="C7" s="108" t="s">
        <v>2</v>
      </c>
      <c r="D7" s="109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82" customFormat="1" ht="18" customHeight="1" thickTop="1" x14ac:dyDescent="0.2">
      <c r="A8" s="391" t="s">
        <v>49</v>
      </c>
      <c r="B8" s="190" t="s">
        <v>50</v>
      </c>
      <c r="C8" s="71">
        <v>0</v>
      </c>
      <c r="D8" s="117">
        <v>0</v>
      </c>
      <c r="E8" s="175">
        <v>1</v>
      </c>
      <c r="F8" s="117">
        <f>100/E10*E8</f>
        <v>100</v>
      </c>
      <c r="G8" s="171">
        <v>2</v>
      </c>
      <c r="H8" s="68">
        <f>100/G10*G8</f>
        <v>50</v>
      </c>
      <c r="I8" s="175">
        <v>1</v>
      </c>
      <c r="J8" s="117">
        <f>100/I10*I8</f>
        <v>25</v>
      </c>
      <c r="K8" s="171">
        <v>1</v>
      </c>
      <c r="L8" s="117">
        <f>100/K10*K8</f>
        <v>100</v>
      </c>
      <c r="M8" s="175">
        <f>SUM(M12,M37)</f>
        <v>2</v>
      </c>
      <c r="N8" s="117">
        <f>100/M10*M8</f>
        <v>33.333333333333336</v>
      </c>
      <c r="O8" s="171">
        <f>SUM(O12,O37)</f>
        <v>3</v>
      </c>
      <c r="P8" s="68">
        <f>100/O10*O8</f>
        <v>60</v>
      </c>
      <c r="Q8" s="71">
        <f t="shared" ref="Q8:Q10" si="0">SUM(C8,E8,G8,I8,K8,M8,O8)</f>
        <v>10</v>
      </c>
      <c r="R8" s="117">
        <f>100/Q10*Q8</f>
        <v>47.61904761904762</v>
      </c>
    </row>
    <row r="9" spans="1:18" s="182" customFormat="1" ht="18" customHeight="1" x14ac:dyDescent="0.2">
      <c r="A9" s="392"/>
      <c r="B9" s="191" t="s">
        <v>169</v>
      </c>
      <c r="C9" s="77">
        <f>SUM(C10-C8)</f>
        <v>0</v>
      </c>
      <c r="D9" s="118">
        <v>0</v>
      </c>
      <c r="E9" s="77">
        <f>SUM(E10-E8)</f>
        <v>0</v>
      </c>
      <c r="F9" s="118">
        <f>100/E10*E9</f>
        <v>0</v>
      </c>
      <c r="G9" s="172">
        <f>SUM(G10-G8)</f>
        <v>2</v>
      </c>
      <c r="H9" s="74">
        <f>100/G10*G9</f>
        <v>50</v>
      </c>
      <c r="I9" s="173">
        <f>SUM(I10-I8)</f>
        <v>3</v>
      </c>
      <c r="J9" s="118">
        <f>100/I10*I9</f>
        <v>75</v>
      </c>
      <c r="K9" s="172">
        <f>SUM(K10-K8)</f>
        <v>0</v>
      </c>
      <c r="L9" s="118">
        <f>100/K10*K9</f>
        <v>0</v>
      </c>
      <c r="M9" s="172">
        <f>SUM(M10-M8)</f>
        <v>4</v>
      </c>
      <c r="N9" s="118">
        <f>100/M10*M9</f>
        <v>66.666666666666671</v>
      </c>
      <c r="O9" s="172">
        <f>SUM(O10-O8)</f>
        <v>2</v>
      </c>
      <c r="P9" s="74">
        <f>100/O10*O9</f>
        <v>40</v>
      </c>
      <c r="Q9" s="77">
        <f>SUM(Q10-Q8)</f>
        <v>11</v>
      </c>
      <c r="R9" s="118">
        <f>100/Q10*Q9</f>
        <v>52.38095238095238</v>
      </c>
    </row>
    <row r="10" spans="1:18" s="182" customFormat="1" ht="18" customHeight="1" thickBot="1" x14ac:dyDescent="0.25">
      <c r="A10" s="393"/>
      <c r="B10" s="193" t="s">
        <v>1</v>
      </c>
      <c r="C10" s="82">
        <v>0</v>
      </c>
      <c r="D10" s="170">
        <v>0</v>
      </c>
      <c r="E10" s="82">
        <v>1</v>
      </c>
      <c r="F10" s="170">
        <f>100/E10*E10</f>
        <v>100</v>
      </c>
      <c r="G10" s="82">
        <v>4</v>
      </c>
      <c r="H10" s="83">
        <f>100/G10*G10</f>
        <v>100</v>
      </c>
      <c r="I10" s="82">
        <v>4</v>
      </c>
      <c r="J10" s="243">
        <f>100/I10*I10</f>
        <v>100</v>
      </c>
      <c r="K10" s="82">
        <v>1</v>
      </c>
      <c r="L10" s="243">
        <f>100/K10*K10</f>
        <v>100</v>
      </c>
      <c r="M10" s="82">
        <f>SUM(M14,M39)</f>
        <v>6</v>
      </c>
      <c r="N10" s="243">
        <f>100/M10*M10</f>
        <v>100</v>
      </c>
      <c r="O10" s="82">
        <f>SUM(O14,O39)</f>
        <v>5</v>
      </c>
      <c r="P10" s="243">
        <f>100/O10*O10</f>
        <v>100</v>
      </c>
      <c r="Q10" s="82">
        <f t="shared" si="0"/>
        <v>21</v>
      </c>
      <c r="R10" s="245">
        <f>100/Q10*Q10</f>
        <v>100</v>
      </c>
    </row>
    <row r="11" spans="1:18" s="182" customFormat="1" ht="18" customHeight="1" thickTop="1" thickBot="1" x14ac:dyDescent="0.35">
      <c r="A11" s="184"/>
      <c r="B11" s="185"/>
      <c r="C11" s="87"/>
      <c r="D11" s="87"/>
      <c r="E11" s="87"/>
      <c r="F11" s="87"/>
      <c r="G11" s="87"/>
      <c r="H11" s="87"/>
      <c r="I11" s="87"/>
      <c r="J11" s="89"/>
      <c r="K11" s="87"/>
      <c r="L11" s="89"/>
      <c r="M11" s="87"/>
      <c r="N11" s="89"/>
      <c r="O11" s="87"/>
      <c r="P11" s="89"/>
      <c r="Q11" s="87"/>
      <c r="R11" s="89"/>
    </row>
    <row r="12" spans="1:18" s="186" customFormat="1" ht="18" customHeight="1" thickTop="1" x14ac:dyDescent="0.2">
      <c r="A12" s="391" t="s">
        <v>54</v>
      </c>
      <c r="B12" s="177" t="s">
        <v>50</v>
      </c>
      <c r="C12" s="171">
        <v>0</v>
      </c>
      <c r="D12" s="68">
        <v>0</v>
      </c>
      <c r="E12" s="175">
        <v>0</v>
      </c>
      <c r="F12" s="117">
        <v>0</v>
      </c>
      <c r="G12" s="171">
        <v>0</v>
      </c>
      <c r="H12" s="68">
        <v>0</v>
      </c>
      <c r="I12" s="175">
        <v>1</v>
      </c>
      <c r="J12" s="117">
        <f>100/I14*I12</f>
        <v>100</v>
      </c>
      <c r="K12" s="171">
        <v>1</v>
      </c>
      <c r="L12" s="117">
        <f>100/K14*K12</f>
        <v>100</v>
      </c>
      <c r="M12" s="175">
        <f>SUM('Table 32'!M12)</f>
        <v>1</v>
      </c>
      <c r="N12" s="117">
        <f>100/M14*M12</f>
        <v>100</v>
      </c>
      <c r="O12" s="171">
        <f>SUM('Table 32'!O12)</f>
        <v>1</v>
      </c>
      <c r="P12" s="68">
        <f>100/O14*O12</f>
        <v>100</v>
      </c>
      <c r="Q12" s="71">
        <f t="shared" ref="Q12" si="1">SUM(C12,E12,G12,I12,K12,M12,O12)</f>
        <v>4</v>
      </c>
      <c r="R12" s="117">
        <f>100/Q14*Q12</f>
        <v>100</v>
      </c>
    </row>
    <row r="13" spans="1:18" s="186" customFormat="1" ht="18" customHeight="1" x14ac:dyDescent="0.2">
      <c r="A13" s="392"/>
      <c r="B13" s="179" t="s">
        <v>169</v>
      </c>
      <c r="C13" s="172">
        <f>SUM(C14-C12)</f>
        <v>0</v>
      </c>
      <c r="D13" s="74">
        <v>0</v>
      </c>
      <c r="E13" s="173">
        <f>SUM(E14-E12)</f>
        <v>0</v>
      </c>
      <c r="F13" s="118">
        <v>0</v>
      </c>
      <c r="G13" s="172">
        <f>SUM(G14-G12)</f>
        <v>0</v>
      </c>
      <c r="H13" s="74">
        <v>0</v>
      </c>
      <c r="I13" s="173">
        <f>SUM(I14-I12)</f>
        <v>0</v>
      </c>
      <c r="J13" s="118">
        <f>100/I14*I13</f>
        <v>0</v>
      </c>
      <c r="K13" s="172">
        <f>SUM(K14-K12)</f>
        <v>0</v>
      </c>
      <c r="L13" s="118">
        <f>100/K14*K13</f>
        <v>0</v>
      </c>
      <c r="M13" s="172">
        <f>SUM(M14-M12)</f>
        <v>0</v>
      </c>
      <c r="N13" s="118">
        <f>100/M14*M13</f>
        <v>0</v>
      </c>
      <c r="O13" s="172">
        <f>SUM(O14-O12)</f>
        <v>0</v>
      </c>
      <c r="P13" s="74">
        <f>100/O14*O13</f>
        <v>0</v>
      </c>
      <c r="Q13" s="77">
        <f>SUM(Q14-Q12)</f>
        <v>0</v>
      </c>
      <c r="R13" s="118">
        <f>100/Q14*Q13</f>
        <v>0</v>
      </c>
    </row>
    <row r="14" spans="1:18" s="186" customFormat="1" ht="18" customHeight="1" thickBot="1" x14ac:dyDescent="0.25">
      <c r="A14" s="393"/>
      <c r="B14" s="181" t="s">
        <v>1</v>
      </c>
      <c r="C14" s="82">
        <v>0</v>
      </c>
      <c r="D14" s="83">
        <v>0</v>
      </c>
      <c r="E14" s="82">
        <v>0</v>
      </c>
      <c r="F14" s="83">
        <v>0</v>
      </c>
      <c r="G14" s="82">
        <v>0</v>
      </c>
      <c r="H14" s="83">
        <v>0</v>
      </c>
      <c r="I14" s="82">
        <v>1</v>
      </c>
      <c r="J14" s="243">
        <f>100/I14*I14</f>
        <v>100</v>
      </c>
      <c r="K14" s="82">
        <v>1</v>
      </c>
      <c r="L14" s="243">
        <f>100/K14*K14</f>
        <v>100</v>
      </c>
      <c r="M14" s="82">
        <v>1</v>
      </c>
      <c r="N14" s="243">
        <f>100/M14*M14</f>
        <v>100</v>
      </c>
      <c r="O14" s="82">
        <v>1</v>
      </c>
      <c r="P14" s="243">
        <f>100/O14*O14</f>
        <v>100</v>
      </c>
      <c r="Q14" s="82">
        <f t="shared" ref="Q14" si="2">SUM(C14,E14,G14,I14,K14,M14,O14)</f>
        <v>4</v>
      </c>
      <c r="R14" s="245">
        <f>100/Q14*Q14</f>
        <v>100</v>
      </c>
    </row>
    <row r="15" spans="1:18" s="186" customFormat="1" ht="18" hidden="1" customHeight="1" thickTop="1" x14ac:dyDescent="0.2">
      <c r="A15" s="187"/>
      <c r="C15" s="165"/>
      <c r="D15" s="229"/>
      <c r="E15" s="165"/>
      <c r="F15" s="229"/>
      <c r="G15" s="165"/>
      <c r="H15" s="229"/>
      <c r="I15" s="165"/>
      <c r="J15" s="229"/>
      <c r="K15" s="165"/>
      <c r="L15" s="229"/>
      <c r="M15" s="165"/>
      <c r="N15" s="229"/>
      <c r="O15" s="165"/>
      <c r="P15" s="229"/>
      <c r="Q15" s="165"/>
      <c r="R15" s="229"/>
    </row>
    <row r="16" spans="1:18" s="186" customFormat="1" ht="18" hidden="1" customHeight="1" thickTop="1" x14ac:dyDescent="0.2">
      <c r="A16" s="391" t="s">
        <v>55</v>
      </c>
      <c r="B16" s="177" t="s">
        <v>50</v>
      </c>
      <c r="C16" s="171"/>
      <c r="D16" s="68">
        <v>0</v>
      </c>
      <c r="E16" s="175"/>
      <c r="F16" s="117">
        <v>0</v>
      </c>
      <c r="G16" s="171"/>
      <c r="H16" s="68">
        <v>0</v>
      </c>
      <c r="I16" s="175"/>
      <c r="J16" s="117"/>
      <c r="K16" s="171"/>
      <c r="L16" s="117"/>
      <c r="M16" s="175"/>
      <c r="N16" s="117"/>
      <c r="O16" s="171"/>
      <c r="P16" s="68"/>
      <c r="Q16" s="71">
        <f t="shared" ref="Q16:Q18" si="3">SUM(C16,E16,G16,I16,K16,M16,O16)</f>
        <v>0</v>
      </c>
      <c r="R16" s="117">
        <v>0</v>
      </c>
    </row>
    <row r="17" spans="1:19" s="186" customFormat="1" ht="18" hidden="1" customHeight="1" x14ac:dyDescent="0.2">
      <c r="A17" s="392"/>
      <c r="B17" s="179" t="s">
        <v>169</v>
      </c>
      <c r="C17" s="172"/>
      <c r="D17" s="74">
        <v>0</v>
      </c>
      <c r="E17" s="173"/>
      <c r="F17" s="118">
        <v>0</v>
      </c>
      <c r="G17" s="172"/>
      <c r="H17" s="74">
        <v>0</v>
      </c>
      <c r="I17" s="173"/>
      <c r="J17" s="118"/>
      <c r="K17" s="172"/>
      <c r="L17" s="118"/>
      <c r="M17" s="173"/>
      <c r="N17" s="118"/>
      <c r="O17" s="172"/>
      <c r="P17" s="74"/>
      <c r="Q17" s="77">
        <f t="shared" si="3"/>
        <v>0</v>
      </c>
      <c r="R17" s="118">
        <v>0</v>
      </c>
    </row>
    <row r="18" spans="1:19" s="186" customFormat="1" ht="18" hidden="1" customHeight="1" x14ac:dyDescent="0.2">
      <c r="A18" s="392"/>
      <c r="B18" s="179" t="s">
        <v>51</v>
      </c>
      <c r="C18" s="172"/>
      <c r="D18" s="74">
        <v>0</v>
      </c>
      <c r="E18" s="173"/>
      <c r="F18" s="118">
        <v>0</v>
      </c>
      <c r="G18" s="172"/>
      <c r="H18" s="74">
        <v>0</v>
      </c>
      <c r="I18" s="173"/>
      <c r="J18" s="118"/>
      <c r="K18" s="172"/>
      <c r="L18" s="118"/>
      <c r="M18" s="173"/>
      <c r="N18" s="118"/>
      <c r="O18" s="172"/>
      <c r="P18" s="74"/>
      <c r="Q18" s="77">
        <f t="shared" si="3"/>
        <v>0</v>
      </c>
      <c r="R18" s="118">
        <v>0</v>
      </c>
    </row>
    <row r="19" spans="1:19" s="186" customFormat="1" ht="18" hidden="1" customHeight="1" x14ac:dyDescent="0.2">
      <c r="A19" s="392"/>
      <c r="B19" s="179" t="s">
        <v>52</v>
      </c>
      <c r="C19" s="78"/>
      <c r="D19" s="74">
        <v>0</v>
      </c>
      <c r="E19" s="77"/>
      <c r="F19" s="118">
        <v>0</v>
      </c>
      <c r="G19" s="78"/>
      <c r="H19" s="74">
        <v>0</v>
      </c>
      <c r="I19" s="77"/>
      <c r="J19" s="242"/>
      <c r="K19" s="78"/>
      <c r="L19" s="242"/>
      <c r="M19" s="77"/>
      <c r="N19" s="242"/>
      <c r="O19" s="78"/>
      <c r="P19" s="244"/>
      <c r="Q19" s="77">
        <f>SUM(C19,E19,G19,I19,K19,M19,O19)</f>
        <v>0</v>
      </c>
      <c r="R19" s="242">
        <v>0</v>
      </c>
    </row>
    <row r="20" spans="1:19" s="186" customFormat="1" ht="18" hidden="1" customHeight="1" x14ac:dyDescent="0.2">
      <c r="A20" s="392"/>
      <c r="B20" s="180" t="s">
        <v>53</v>
      </c>
      <c r="C20" s="77"/>
      <c r="D20" s="74">
        <v>0</v>
      </c>
      <c r="E20" s="77"/>
      <c r="F20" s="74">
        <v>0</v>
      </c>
      <c r="G20" s="77"/>
      <c r="H20" s="74">
        <v>0</v>
      </c>
      <c r="I20" s="77"/>
      <c r="J20" s="74"/>
      <c r="K20" s="77"/>
      <c r="L20" s="74"/>
      <c r="M20" s="77"/>
      <c r="N20" s="74"/>
      <c r="O20" s="77"/>
      <c r="P20" s="74"/>
      <c r="Q20" s="77">
        <f>SUM(C20,E20,G20,I20,K20,M20,O20)</f>
        <v>0</v>
      </c>
      <c r="R20" s="74">
        <v>0</v>
      </c>
      <c r="S20" s="189"/>
    </row>
    <row r="21" spans="1:19" s="186" customFormat="1" ht="18" hidden="1" customHeight="1" thickBot="1" x14ac:dyDescent="0.25">
      <c r="A21" s="393"/>
      <c r="B21" s="181" t="s">
        <v>1</v>
      </c>
      <c r="C21" s="82"/>
      <c r="D21" s="83">
        <v>0</v>
      </c>
      <c r="E21" s="82"/>
      <c r="F21" s="83">
        <v>0</v>
      </c>
      <c r="G21" s="82"/>
      <c r="H21" s="83">
        <v>0</v>
      </c>
      <c r="I21" s="82"/>
      <c r="J21" s="243"/>
      <c r="K21" s="82"/>
      <c r="L21" s="243"/>
      <c r="M21" s="82"/>
      <c r="N21" s="243"/>
      <c r="O21" s="82"/>
      <c r="P21" s="243"/>
      <c r="Q21" s="82">
        <f t="shared" ref="Q21" si="4">SUM(C21,E21,G21,I21,K21,M21,O21)</f>
        <v>0</v>
      </c>
      <c r="R21" s="245">
        <v>0</v>
      </c>
    </row>
    <row r="22" spans="1:19" s="186" customFormat="1" ht="18" hidden="1" customHeight="1" thickTop="1" thickBot="1" x14ac:dyDescent="0.25">
      <c r="A22" s="187"/>
      <c r="C22" s="165"/>
      <c r="D22" s="229"/>
      <c r="E22" s="165"/>
      <c r="F22" s="229"/>
      <c r="G22" s="165"/>
      <c r="H22" s="229"/>
      <c r="I22" s="165"/>
      <c r="J22" s="229"/>
      <c r="K22" s="165"/>
      <c r="L22" s="229"/>
      <c r="M22" s="165"/>
      <c r="N22" s="229"/>
      <c r="O22" s="165"/>
      <c r="P22" s="229"/>
      <c r="Q22" s="165"/>
      <c r="R22" s="229"/>
    </row>
    <row r="23" spans="1:19" s="186" customFormat="1" ht="18" hidden="1" customHeight="1" thickTop="1" x14ac:dyDescent="0.2">
      <c r="A23" s="391" t="s">
        <v>56</v>
      </c>
      <c r="B23" s="177" t="s">
        <v>50</v>
      </c>
      <c r="C23" s="171"/>
      <c r="D23" s="68">
        <v>0</v>
      </c>
      <c r="E23" s="175"/>
      <c r="F23" s="117">
        <v>0</v>
      </c>
      <c r="G23" s="171"/>
      <c r="H23" s="68">
        <v>0</v>
      </c>
      <c r="I23" s="175"/>
      <c r="J23" s="117"/>
      <c r="K23" s="171"/>
      <c r="L23" s="117"/>
      <c r="M23" s="175"/>
      <c r="N23" s="117"/>
      <c r="O23" s="171"/>
      <c r="P23" s="68"/>
      <c r="Q23" s="71">
        <f t="shared" ref="Q23:Q25" si="5">SUM(C23,E23,G23,I23,K23,M23,O23)</f>
        <v>0</v>
      </c>
      <c r="R23" s="117">
        <v>0</v>
      </c>
    </row>
    <row r="24" spans="1:19" s="186" customFormat="1" ht="18" hidden="1" customHeight="1" x14ac:dyDescent="0.2">
      <c r="A24" s="392"/>
      <c r="B24" s="179" t="s">
        <v>169</v>
      </c>
      <c r="C24" s="172"/>
      <c r="D24" s="74">
        <v>0</v>
      </c>
      <c r="E24" s="173"/>
      <c r="F24" s="118">
        <v>0</v>
      </c>
      <c r="G24" s="172"/>
      <c r="H24" s="74">
        <v>0</v>
      </c>
      <c r="I24" s="173"/>
      <c r="J24" s="118"/>
      <c r="K24" s="172"/>
      <c r="L24" s="118"/>
      <c r="M24" s="173"/>
      <c r="N24" s="118"/>
      <c r="O24" s="172"/>
      <c r="P24" s="74"/>
      <c r="Q24" s="77">
        <f t="shared" si="5"/>
        <v>0</v>
      </c>
      <c r="R24" s="118">
        <v>0</v>
      </c>
    </row>
    <row r="25" spans="1:19" s="186" customFormat="1" ht="18" hidden="1" customHeight="1" x14ac:dyDescent="0.2">
      <c r="A25" s="392"/>
      <c r="B25" s="179" t="s">
        <v>51</v>
      </c>
      <c r="C25" s="172"/>
      <c r="D25" s="74">
        <v>0</v>
      </c>
      <c r="E25" s="173"/>
      <c r="F25" s="118">
        <v>0</v>
      </c>
      <c r="G25" s="172"/>
      <c r="H25" s="74">
        <v>0</v>
      </c>
      <c r="I25" s="173"/>
      <c r="J25" s="118"/>
      <c r="K25" s="172"/>
      <c r="L25" s="118"/>
      <c r="M25" s="173"/>
      <c r="N25" s="118"/>
      <c r="O25" s="172"/>
      <c r="P25" s="74"/>
      <c r="Q25" s="77">
        <f t="shared" si="5"/>
        <v>0</v>
      </c>
      <c r="R25" s="118">
        <v>0</v>
      </c>
    </row>
    <row r="26" spans="1:19" s="186" customFormat="1" ht="18" hidden="1" customHeight="1" x14ac:dyDescent="0.2">
      <c r="A26" s="392"/>
      <c r="B26" s="179" t="s">
        <v>52</v>
      </c>
      <c r="C26" s="78"/>
      <c r="D26" s="74">
        <v>0</v>
      </c>
      <c r="E26" s="77"/>
      <c r="F26" s="118">
        <v>0</v>
      </c>
      <c r="G26" s="78"/>
      <c r="H26" s="74">
        <v>0</v>
      </c>
      <c r="I26" s="77"/>
      <c r="J26" s="242"/>
      <c r="K26" s="78"/>
      <c r="L26" s="242"/>
      <c r="M26" s="77"/>
      <c r="N26" s="242"/>
      <c r="O26" s="78"/>
      <c r="P26" s="244"/>
      <c r="Q26" s="77">
        <f>SUM(C26,E26,G26,I26,K26,M26,O26)</f>
        <v>0</v>
      </c>
      <c r="R26" s="242">
        <v>0</v>
      </c>
    </row>
    <row r="27" spans="1:19" s="186" customFormat="1" ht="18" hidden="1" customHeight="1" x14ac:dyDescent="0.2">
      <c r="A27" s="392"/>
      <c r="B27" s="180" t="s">
        <v>53</v>
      </c>
      <c r="C27" s="77"/>
      <c r="D27" s="74">
        <v>0</v>
      </c>
      <c r="E27" s="77"/>
      <c r="F27" s="74">
        <v>0</v>
      </c>
      <c r="G27" s="77"/>
      <c r="H27" s="74">
        <v>0</v>
      </c>
      <c r="I27" s="77"/>
      <c r="J27" s="74"/>
      <c r="K27" s="77"/>
      <c r="L27" s="74"/>
      <c r="M27" s="77"/>
      <c r="N27" s="74"/>
      <c r="O27" s="77"/>
      <c r="P27" s="74"/>
      <c r="Q27" s="77">
        <f>SUM(C27,E27,G27,I27,K27,M27,O27)</f>
        <v>0</v>
      </c>
      <c r="R27" s="74">
        <v>0</v>
      </c>
      <c r="S27" s="189"/>
    </row>
    <row r="28" spans="1:19" s="186" customFormat="1" ht="18" hidden="1" customHeight="1" thickBot="1" x14ac:dyDescent="0.25">
      <c r="A28" s="393"/>
      <c r="B28" s="181" t="s">
        <v>1</v>
      </c>
      <c r="C28" s="82"/>
      <c r="D28" s="83">
        <v>0</v>
      </c>
      <c r="E28" s="82"/>
      <c r="F28" s="83">
        <v>0</v>
      </c>
      <c r="G28" s="82"/>
      <c r="H28" s="83">
        <v>0</v>
      </c>
      <c r="I28" s="82"/>
      <c r="J28" s="243"/>
      <c r="K28" s="82"/>
      <c r="L28" s="243"/>
      <c r="M28" s="82"/>
      <c r="N28" s="243"/>
      <c r="O28" s="82"/>
      <c r="P28" s="243"/>
      <c r="Q28" s="82">
        <f t="shared" ref="Q28" si="6">SUM(C28,E28,G28,I28,K28,M28,O28)</f>
        <v>0</v>
      </c>
      <c r="R28" s="245">
        <v>0</v>
      </c>
    </row>
    <row r="29" spans="1:19" s="186" customFormat="1" ht="18" hidden="1" customHeight="1" thickTop="1" thickBot="1" x14ac:dyDescent="0.25">
      <c r="A29" s="187"/>
      <c r="C29" s="165"/>
      <c r="D29" s="229"/>
      <c r="E29" s="165"/>
      <c r="F29" s="229"/>
      <c r="G29" s="165"/>
      <c r="H29" s="229"/>
      <c r="I29" s="165"/>
      <c r="J29" s="229"/>
      <c r="K29" s="165"/>
      <c r="L29" s="229"/>
      <c r="M29" s="165"/>
      <c r="N29" s="229"/>
      <c r="O29" s="165"/>
      <c r="P29" s="229"/>
      <c r="Q29" s="165"/>
      <c r="R29" s="229"/>
    </row>
    <row r="30" spans="1:19" s="186" customFormat="1" ht="18" hidden="1" customHeight="1" thickTop="1" x14ac:dyDescent="0.2">
      <c r="A30" s="391" t="s">
        <v>57</v>
      </c>
      <c r="B30" s="177" t="s">
        <v>50</v>
      </c>
      <c r="C30" s="171"/>
      <c r="D30" s="68">
        <v>0</v>
      </c>
      <c r="E30" s="175"/>
      <c r="F30" s="117">
        <v>0</v>
      </c>
      <c r="G30" s="171"/>
      <c r="H30" s="68">
        <v>0</v>
      </c>
      <c r="I30" s="175"/>
      <c r="J30" s="117"/>
      <c r="K30" s="171"/>
      <c r="L30" s="117"/>
      <c r="M30" s="175"/>
      <c r="N30" s="117"/>
      <c r="O30" s="171"/>
      <c r="P30" s="68"/>
      <c r="Q30" s="71">
        <f t="shared" ref="Q30:Q32" si="7">SUM(C30,E30,G30,I30,K30,M30,O30)</f>
        <v>0</v>
      </c>
      <c r="R30" s="117">
        <v>0</v>
      </c>
    </row>
    <row r="31" spans="1:19" s="186" customFormat="1" ht="18" hidden="1" customHeight="1" x14ac:dyDescent="0.2">
      <c r="A31" s="392"/>
      <c r="B31" s="179" t="s">
        <v>169</v>
      </c>
      <c r="C31" s="172"/>
      <c r="D31" s="74">
        <v>0</v>
      </c>
      <c r="E31" s="173"/>
      <c r="F31" s="118">
        <v>0</v>
      </c>
      <c r="G31" s="172"/>
      <c r="H31" s="74">
        <v>0</v>
      </c>
      <c r="I31" s="173"/>
      <c r="J31" s="118"/>
      <c r="K31" s="172"/>
      <c r="L31" s="118"/>
      <c r="M31" s="173"/>
      <c r="N31" s="118"/>
      <c r="O31" s="172"/>
      <c r="P31" s="74"/>
      <c r="Q31" s="77">
        <f t="shared" si="7"/>
        <v>0</v>
      </c>
      <c r="R31" s="118">
        <v>0</v>
      </c>
    </row>
    <row r="32" spans="1:19" s="186" customFormat="1" ht="18" hidden="1" customHeight="1" x14ac:dyDescent="0.2">
      <c r="A32" s="392"/>
      <c r="B32" s="179" t="s">
        <v>51</v>
      </c>
      <c r="C32" s="172"/>
      <c r="D32" s="74">
        <v>0</v>
      </c>
      <c r="E32" s="173"/>
      <c r="F32" s="118">
        <v>0</v>
      </c>
      <c r="G32" s="172"/>
      <c r="H32" s="74">
        <v>0</v>
      </c>
      <c r="I32" s="173"/>
      <c r="J32" s="118"/>
      <c r="K32" s="172"/>
      <c r="L32" s="118"/>
      <c r="M32" s="173"/>
      <c r="N32" s="118"/>
      <c r="O32" s="172"/>
      <c r="P32" s="74"/>
      <c r="Q32" s="77">
        <f t="shared" si="7"/>
        <v>0</v>
      </c>
      <c r="R32" s="118">
        <v>0</v>
      </c>
    </row>
    <row r="33" spans="1:19" s="186" customFormat="1" ht="18" hidden="1" customHeight="1" x14ac:dyDescent="0.2">
      <c r="A33" s="392"/>
      <c r="B33" s="179" t="s">
        <v>52</v>
      </c>
      <c r="C33" s="78"/>
      <c r="D33" s="74">
        <v>0</v>
      </c>
      <c r="E33" s="77"/>
      <c r="F33" s="118">
        <v>0</v>
      </c>
      <c r="G33" s="78"/>
      <c r="H33" s="74">
        <v>0</v>
      </c>
      <c r="I33" s="77"/>
      <c r="J33" s="242"/>
      <c r="K33" s="78"/>
      <c r="L33" s="242"/>
      <c r="M33" s="77"/>
      <c r="N33" s="242"/>
      <c r="O33" s="78"/>
      <c r="P33" s="244"/>
      <c r="Q33" s="77">
        <f>SUM(C33,E33,G33,I33,K33,M33,O33)</f>
        <v>0</v>
      </c>
      <c r="R33" s="242">
        <v>0</v>
      </c>
    </row>
    <row r="34" spans="1:19" s="186" customFormat="1" ht="18" hidden="1" customHeight="1" x14ac:dyDescent="0.2">
      <c r="A34" s="392"/>
      <c r="B34" s="180" t="s">
        <v>53</v>
      </c>
      <c r="C34" s="77"/>
      <c r="D34" s="74">
        <v>0</v>
      </c>
      <c r="E34" s="77"/>
      <c r="F34" s="74">
        <v>0</v>
      </c>
      <c r="G34" s="77"/>
      <c r="H34" s="74">
        <v>0</v>
      </c>
      <c r="I34" s="77"/>
      <c r="J34" s="74"/>
      <c r="K34" s="77"/>
      <c r="L34" s="74"/>
      <c r="M34" s="77"/>
      <c r="N34" s="74"/>
      <c r="O34" s="77"/>
      <c r="P34" s="74"/>
      <c r="Q34" s="77">
        <f>SUM(C34,E34,G34,I34,K34,M34,O34)</f>
        <v>0</v>
      </c>
      <c r="R34" s="74">
        <v>0</v>
      </c>
      <c r="S34" s="189"/>
    </row>
    <row r="35" spans="1:19" s="186" customFormat="1" ht="18" hidden="1" customHeight="1" thickBot="1" x14ac:dyDescent="0.25">
      <c r="A35" s="393"/>
      <c r="B35" s="181" t="s">
        <v>1</v>
      </c>
      <c r="C35" s="82"/>
      <c r="D35" s="83">
        <v>0</v>
      </c>
      <c r="E35" s="82"/>
      <c r="F35" s="83">
        <v>0</v>
      </c>
      <c r="G35" s="82"/>
      <c r="H35" s="83">
        <v>0</v>
      </c>
      <c r="I35" s="82"/>
      <c r="J35" s="243"/>
      <c r="K35" s="82"/>
      <c r="L35" s="243"/>
      <c r="M35" s="82"/>
      <c r="N35" s="243"/>
      <c r="O35" s="82"/>
      <c r="P35" s="243"/>
      <c r="Q35" s="82">
        <f t="shared" ref="Q35" si="8">SUM(C35,E35,G35,I35,K35,M35,O35)</f>
        <v>0</v>
      </c>
      <c r="R35" s="245">
        <v>0</v>
      </c>
    </row>
    <row r="36" spans="1:19" s="186" customFormat="1" ht="18" customHeight="1" thickTop="1" thickBot="1" x14ac:dyDescent="0.25">
      <c r="A36" s="187"/>
      <c r="C36" s="165"/>
      <c r="D36" s="229"/>
      <c r="E36" s="165"/>
      <c r="F36" s="229"/>
      <c r="G36" s="165"/>
      <c r="H36" s="229"/>
      <c r="I36" s="165"/>
      <c r="J36" s="229"/>
      <c r="K36" s="165"/>
      <c r="L36" s="229"/>
      <c r="M36" s="165"/>
      <c r="N36" s="229"/>
      <c r="O36" s="165"/>
      <c r="P36" s="229"/>
      <c r="Q36" s="165"/>
      <c r="R36" s="229"/>
    </row>
    <row r="37" spans="1:19" s="186" customFormat="1" ht="18" customHeight="1" thickTop="1" x14ac:dyDescent="0.2">
      <c r="A37" s="391" t="s">
        <v>58</v>
      </c>
      <c r="B37" s="177" t="s">
        <v>50</v>
      </c>
      <c r="C37" s="71">
        <v>0</v>
      </c>
      <c r="D37" s="117">
        <v>0</v>
      </c>
      <c r="E37" s="175">
        <v>1</v>
      </c>
      <c r="F37" s="117">
        <f>100/E39*E37</f>
        <v>100</v>
      </c>
      <c r="G37" s="171">
        <v>2</v>
      </c>
      <c r="H37" s="68">
        <f>100/G39*G37</f>
        <v>50</v>
      </c>
      <c r="I37" s="175">
        <v>0</v>
      </c>
      <c r="J37" s="117">
        <f>100/I39*I37</f>
        <v>0</v>
      </c>
      <c r="K37" s="175">
        <v>0</v>
      </c>
      <c r="L37" s="117">
        <v>0</v>
      </c>
      <c r="M37" s="175">
        <f>SUM('Table 32'!M51)</f>
        <v>1</v>
      </c>
      <c r="N37" s="117">
        <f>100/M39*M37</f>
        <v>20</v>
      </c>
      <c r="O37" s="171">
        <f>SUM('Table 32'!O51)</f>
        <v>2</v>
      </c>
      <c r="P37" s="68">
        <f>100/O39*O37</f>
        <v>50</v>
      </c>
      <c r="Q37" s="71">
        <f t="shared" ref="Q37" si="9">SUM(C37,E37,G37,I37,K37,M37,O37)</f>
        <v>6</v>
      </c>
      <c r="R37" s="117">
        <f>100/Q39*Q37</f>
        <v>35.294117647058826</v>
      </c>
    </row>
    <row r="38" spans="1:19" s="186" customFormat="1" ht="18" customHeight="1" x14ac:dyDescent="0.2">
      <c r="A38" s="392"/>
      <c r="B38" s="179" t="s">
        <v>169</v>
      </c>
      <c r="C38" s="77">
        <f>SUM(C39-C37)</f>
        <v>0</v>
      </c>
      <c r="D38" s="118">
        <v>0</v>
      </c>
      <c r="E38" s="77">
        <f>SUM(E39-E37)</f>
        <v>0</v>
      </c>
      <c r="F38" s="118">
        <f>100/E39*E38</f>
        <v>0</v>
      </c>
      <c r="G38" s="172">
        <f>SUM(G39-G37)</f>
        <v>2</v>
      </c>
      <c r="H38" s="74">
        <f>100/G39*G38</f>
        <v>50</v>
      </c>
      <c r="I38" s="173">
        <f>SUM(I39-I37)</f>
        <v>3</v>
      </c>
      <c r="J38" s="118">
        <f>100/I39*I38</f>
        <v>100</v>
      </c>
      <c r="K38" s="173">
        <f>SUM(K39-K37)</f>
        <v>0</v>
      </c>
      <c r="L38" s="118">
        <v>0</v>
      </c>
      <c r="M38" s="173">
        <f>SUM('Table 32'!M52)</f>
        <v>4</v>
      </c>
      <c r="N38" s="118">
        <f>100/M39*M38</f>
        <v>80</v>
      </c>
      <c r="O38" s="172">
        <f>SUM('Table 32'!O52)</f>
        <v>2</v>
      </c>
      <c r="P38" s="74">
        <f>100/O39*O38</f>
        <v>50</v>
      </c>
      <c r="Q38" s="77">
        <f>SUM(Q39-Q37)</f>
        <v>11</v>
      </c>
      <c r="R38" s="118">
        <f>100/Q39*Q38</f>
        <v>64.705882352941188</v>
      </c>
    </row>
    <row r="39" spans="1:19" s="186" customFormat="1" ht="18" customHeight="1" thickBot="1" x14ac:dyDescent="0.25">
      <c r="A39" s="393"/>
      <c r="B39" s="181" t="s">
        <v>1</v>
      </c>
      <c r="C39" s="82">
        <v>0</v>
      </c>
      <c r="D39" s="170">
        <v>0</v>
      </c>
      <c r="E39" s="82">
        <v>1</v>
      </c>
      <c r="F39" s="83">
        <f>100/E39*E39</f>
        <v>100</v>
      </c>
      <c r="G39" s="82">
        <v>4</v>
      </c>
      <c r="H39" s="83">
        <f>100/G39*G39</f>
        <v>100</v>
      </c>
      <c r="I39" s="82">
        <v>3</v>
      </c>
      <c r="J39" s="243">
        <f>100/I39*I39</f>
        <v>100</v>
      </c>
      <c r="K39" s="82">
        <v>0</v>
      </c>
      <c r="L39" s="245">
        <v>0</v>
      </c>
      <c r="M39" s="82">
        <v>5</v>
      </c>
      <c r="N39" s="245">
        <f>100/M39*M39</f>
        <v>100</v>
      </c>
      <c r="O39" s="82">
        <f>SUM(O37:O38)</f>
        <v>4</v>
      </c>
      <c r="P39" s="243">
        <f>100/O39*O39</f>
        <v>100</v>
      </c>
      <c r="Q39" s="82">
        <f t="shared" ref="Q39" si="10">SUM(C39,E39,G39,I39,K39,M39,O39)</f>
        <v>17</v>
      </c>
      <c r="R39" s="245">
        <f>100/Q39*Q39</f>
        <v>100</v>
      </c>
    </row>
    <row r="40" spans="1:19" s="159" customFormat="1" ht="12" thickTop="1" x14ac:dyDescent="0.2">
      <c r="A40" s="162"/>
      <c r="C40" s="186"/>
      <c r="D40" s="186"/>
      <c r="E40" s="186"/>
      <c r="F40" s="186"/>
      <c r="G40" s="186"/>
      <c r="H40" s="186"/>
      <c r="J40" s="230"/>
      <c r="L40" s="230"/>
      <c r="N40" s="230"/>
      <c r="P40" s="230"/>
      <c r="R40" s="230"/>
    </row>
    <row r="41" spans="1:19" s="159" customFormat="1" ht="11.4" x14ac:dyDescent="0.2">
      <c r="A41" s="162"/>
      <c r="D41" s="162"/>
      <c r="F41" s="162"/>
      <c r="H41" s="272"/>
      <c r="J41" s="162"/>
      <c r="L41" s="162"/>
      <c r="N41" s="162"/>
      <c r="P41" s="162"/>
      <c r="R41" s="162"/>
    </row>
    <row r="42" spans="1:19" s="159" customFormat="1" ht="11.4" x14ac:dyDescent="0.2">
      <c r="A42" s="162"/>
      <c r="R42" s="162"/>
    </row>
    <row r="43" spans="1:19" s="159" customFormat="1" ht="11.4" x14ac:dyDescent="0.2">
      <c r="A43" s="162"/>
      <c r="R43" s="162"/>
    </row>
    <row r="44" spans="1:19" s="159" customFormat="1" ht="11.4" x14ac:dyDescent="0.2">
      <c r="A44" s="162"/>
      <c r="R44" s="162"/>
    </row>
    <row r="45" spans="1:19" s="159" customFormat="1" ht="11.4" x14ac:dyDescent="0.2">
      <c r="A45" s="162"/>
      <c r="R45" s="162"/>
    </row>
    <row r="46" spans="1:19" s="159" customFormat="1" ht="11.4" x14ac:dyDescent="0.2">
      <c r="A46" s="162"/>
      <c r="R46" s="162"/>
    </row>
    <row r="47" spans="1:19" s="159" customFormat="1" ht="11.4" x14ac:dyDescent="0.2">
      <c r="A47" s="162"/>
      <c r="R47" s="162"/>
    </row>
    <row r="48" spans="1:19" s="159" customFormat="1" ht="11.4" x14ac:dyDescent="0.2">
      <c r="A48" s="162"/>
      <c r="C48" s="163"/>
      <c r="D48" s="164"/>
      <c r="E48" s="163"/>
      <c r="F48" s="164"/>
      <c r="H48" s="162"/>
      <c r="J48" s="162"/>
      <c r="L48" s="162"/>
      <c r="N48" s="162"/>
      <c r="P48" s="162"/>
      <c r="R48" s="162"/>
    </row>
    <row r="49" spans="1:18" s="159" customFormat="1" ht="11.4" x14ac:dyDescent="0.2">
      <c r="A49" s="162"/>
      <c r="C49" s="163"/>
      <c r="D49" s="164"/>
      <c r="E49" s="163"/>
      <c r="F49" s="164"/>
      <c r="H49" s="162"/>
      <c r="J49" s="162"/>
      <c r="L49" s="162"/>
      <c r="N49" s="162"/>
      <c r="P49" s="162"/>
      <c r="R49" s="162"/>
    </row>
    <row r="50" spans="1:18" s="159" customFormat="1" ht="11.4" x14ac:dyDescent="0.2">
      <c r="A50" s="162"/>
      <c r="C50" s="163"/>
      <c r="D50" s="164"/>
      <c r="E50" s="163"/>
      <c r="F50" s="164"/>
      <c r="H50" s="162"/>
      <c r="J50" s="162"/>
      <c r="L50" s="162"/>
      <c r="N50" s="162"/>
      <c r="P50" s="162"/>
      <c r="R50" s="162"/>
    </row>
    <row r="51" spans="1:18" s="159" customFormat="1" ht="11.4" x14ac:dyDescent="0.2">
      <c r="A51" s="162"/>
      <c r="C51" s="163"/>
      <c r="D51" s="164"/>
      <c r="E51" s="163"/>
      <c r="F51" s="164"/>
      <c r="H51" s="162"/>
      <c r="J51" s="162"/>
      <c r="L51" s="162"/>
      <c r="N51" s="162"/>
      <c r="P51" s="162"/>
      <c r="R51" s="162"/>
    </row>
  </sheetData>
  <mergeCells count="23">
    <mergeCell ref="A37:A39"/>
    <mergeCell ref="Q6:R6"/>
    <mergeCell ref="A8:A10"/>
    <mergeCell ref="A12:A14"/>
    <mergeCell ref="A16:A21"/>
    <mergeCell ref="A23:A28"/>
    <mergeCell ref="A30:A35"/>
    <mergeCell ref="A5:A7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 differentOddEven="1">
    <oddHeader>&amp;R&amp;G</oddHead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S65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51" sqref="O51:O53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124</v>
      </c>
      <c r="B3" s="2" t="s">
        <v>96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28" customFormat="1" ht="18" customHeight="1" thickBot="1" x14ac:dyDescent="0.35">
      <c r="A7" s="390"/>
      <c r="B7" s="105"/>
      <c r="C7" s="108" t="s">
        <v>2</v>
      </c>
      <c r="D7" s="109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82" customFormat="1" ht="18" customHeight="1" thickTop="1" x14ac:dyDescent="0.2">
      <c r="A8" s="391" t="s">
        <v>60</v>
      </c>
      <c r="B8" s="177" t="s">
        <v>50</v>
      </c>
      <c r="C8" s="78">
        <v>0</v>
      </c>
      <c r="D8" s="74">
        <v>0</v>
      </c>
      <c r="E8" s="175">
        <v>1</v>
      </c>
      <c r="F8" s="117">
        <f>100/E10*E8</f>
        <v>100</v>
      </c>
      <c r="G8" s="171">
        <v>2</v>
      </c>
      <c r="H8" s="68">
        <f>100/G10*G8</f>
        <v>50</v>
      </c>
      <c r="I8" s="175">
        <v>1</v>
      </c>
      <c r="J8" s="117">
        <f>100/I10*I8</f>
        <v>25</v>
      </c>
      <c r="K8" s="171">
        <v>1</v>
      </c>
      <c r="L8" s="117">
        <f>100/K10*K8</f>
        <v>100</v>
      </c>
      <c r="M8" s="171">
        <v>2</v>
      </c>
      <c r="N8" s="268">
        <f>100/M10*M8</f>
        <v>33.333333333333336</v>
      </c>
      <c r="O8" s="171">
        <v>3</v>
      </c>
      <c r="P8" s="68">
        <f>100/O10*O8</f>
        <v>60</v>
      </c>
      <c r="Q8" s="71">
        <f t="shared" ref="Q8:Q10" si="0">SUM(C8,E8,G8,I8,K8,M8,O8)</f>
        <v>10</v>
      </c>
      <c r="R8" s="117">
        <f>100/Q10*Q8</f>
        <v>47.61904761904762</v>
      </c>
    </row>
    <row r="9" spans="1:18" s="182" customFormat="1" ht="18" customHeight="1" x14ac:dyDescent="0.2">
      <c r="A9" s="392"/>
      <c r="B9" s="179" t="s">
        <v>169</v>
      </c>
      <c r="C9" s="77">
        <f>SUM(C10-C8)</f>
        <v>0</v>
      </c>
      <c r="D9" s="74">
        <v>0</v>
      </c>
      <c r="E9" s="173">
        <f>SUM(E10-E8)</f>
        <v>0</v>
      </c>
      <c r="F9" s="118">
        <f>100/E10*E9</f>
        <v>0</v>
      </c>
      <c r="G9" s="172">
        <f>SUM(G10-G8)</f>
        <v>2</v>
      </c>
      <c r="H9" s="74">
        <f>100/G10*G9</f>
        <v>50</v>
      </c>
      <c r="I9" s="173">
        <f>SUM(I10-I8)</f>
        <v>3</v>
      </c>
      <c r="J9" s="118">
        <f>100/I10*I9</f>
        <v>75</v>
      </c>
      <c r="K9" s="172">
        <f>SUM(K10-K8)</f>
        <v>0</v>
      </c>
      <c r="L9" s="118">
        <f>100/K10*K9</f>
        <v>0</v>
      </c>
      <c r="M9" s="172">
        <f>SUM(M10-M8)</f>
        <v>4</v>
      </c>
      <c r="N9" s="118">
        <f>100/M10*M9</f>
        <v>66.666666666666671</v>
      </c>
      <c r="O9" s="172">
        <v>2</v>
      </c>
      <c r="P9" s="74">
        <f>100/O10*O9</f>
        <v>40</v>
      </c>
      <c r="Q9" s="77">
        <f>SUM(Q10-Q8)</f>
        <v>11</v>
      </c>
      <c r="R9" s="118">
        <f>100/Q10*Q9</f>
        <v>52.38095238095238</v>
      </c>
    </row>
    <row r="10" spans="1:18" s="182" customFormat="1" ht="18" customHeight="1" thickBot="1" x14ac:dyDescent="0.25">
      <c r="A10" s="393"/>
      <c r="B10" s="181" t="s">
        <v>1</v>
      </c>
      <c r="C10" s="82">
        <v>0</v>
      </c>
      <c r="D10" s="83">
        <v>0</v>
      </c>
      <c r="E10" s="82">
        <v>1</v>
      </c>
      <c r="F10" s="83">
        <f>100/E10*E10</f>
        <v>100</v>
      </c>
      <c r="G10" s="82">
        <v>4</v>
      </c>
      <c r="H10" s="83">
        <f>100/G10*G10</f>
        <v>100</v>
      </c>
      <c r="I10" s="82">
        <v>4</v>
      </c>
      <c r="J10" s="243">
        <f>100/I10*I10</f>
        <v>100</v>
      </c>
      <c r="K10" s="82">
        <v>1</v>
      </c>
      <c r="L10" s="243">
        <f>100/K10*K10</f>
        <v>100</v>
      </c>
      <c r="M10" s="82">
        <v>6</v>
      </c>
      <c r="N10" s="243">
        <f>100/M10*M10</f>
        <v>100</v>
      </c>
      <c r="O10" s="82">
        <f>SUM(O8:O9)</f>
        <v>5</v>
      </c>
      <c r="P10" s="243">
        <f>100/O10*O10</f>
        <v>100</v>
      </c>
      <c r="Q10" s="82">
        <f t="shared" si="0"/>
        <v>21</v>
      </c>
      <c r="R10" s="245">
        <f>100/Q10*Q10</f>
        <v>100</v>
      </c>
    </row>
    <row r="11" spans="1:18" s="182" customFormat="1" ht="18" customHeight="1" thickTop="1" thickBot="1" x14ac:dyDescent="0.35">
      <c r="A11" s="184"/>
      <c r="B11" s="185"/>
      <c r="C11" s="87"/>
      <c r="D11" s="89"/>
      <c r="E11" s="87"/>
      <c r="F11" s="87"/>
      <c r="G11" s="87"/>
      <c r="H11" s="89"/>
      <c r="I11" s="87"/>
      <c r="J11" s="89"/>
      <c r="K11" s="87"/>
      <c r="L11" s="89"/>
      <c r="M11" s="87"/>
      <c r="N11" s="89"/>
      <c r="O11" s="87"/>
      <c r="P11" s="89"/>
      <c r="Q11" s="87"/>
      <c r="R11" s="89"/>
    </row>
    <row r="12" spans="1:18" s="186" customFormat="1" ht="18" customHeight="1" thickTop="1" x14ac:dyDescent="0.2">
      <c r="A12" s="391" t="s">
        <v>61</v>
      </c>
      <c r="B12" s="177" t="s">
        <v>50</v>
      </c>
      <c r="C12" s="171">
        <v>0</v>
      </c>
      <c r="D12" s="68">
        <v>0</v>
      </c>
      <c r="E12" s="175">
        <v>0</v>
      </c>
      <c r="F12" s="117">
        <v>0</v>
      </c>
      <c r="G12" s="171">
        <v>0</v>
      </c>
      <c r="H12" s="68">
        <v>0</v>
      </c>
      <c r="I12" s="175">
        <v>1</v>
      </c>
      <c r="J12" s="117">
        <f>100/I14*I12</f>
        <v>100</v>
      </c>
      <c r="K12" s="171">
        <v>1</v>
      </c>
      <c r="L12" s="117">
        <f>100/K14*K12</f>
        <v>100</v>
      </c>
      <c r="M12" s="171">
        <v>1</v>
      </c>
      <c r="N12" s="268">
        <f>100/M14*M12</f>
        <v>100</v>
      </c>
      <c r="O12" s="171">
        <v>1</v>
      </c>
      <c r="P12" s="117">
        <f>100/O14*O12</f>
        <v>100</v>
      </c>
      <c r="Q12" s="120">
        <f t="shared" ref="Q12" si="1">SUM(C12,E12,G12,I12,K12,M12,O12)</f>
        <v>4</v>
      </c>
      <c r="R12" s="117">
        <f>100/Q14*Q12</f>
        <v>100</v>
      </c>
    </row>
    <row r="13" spans="1:18" s="186" customFormat="1" ht="18" customHeight="1" x14ac:dyDescent="0.2">
      <c r="A13" s="392"/>
      <c r="B13" s="179" t="s">
        <v>169</v>
      </c>
      <c r="C13" s="77">
        <f>SUM(C14-C12)</f>
        <v>0</v>
      </c>
      <c r="D13" s="74">
        <v>0</v>
      </c>
      <c r="E13" s="173">
        <f>SUM(E14-E12)</f>
        <v>0</v>
      </c>
      <c r="F13" s="118">
        <v>0</v>
      </c>
      <c r="G13" s="172">
        <f>SUM(G14-G12)</f>
        <v>0</v>
      </c>
      <c r="H13" s="74">
        <v>0</v>
      </c>
      <c r="I13" s="173">
        <f>SUM(I14-I12)</f>
        <v>0</v>
      </c>
      <c r="J13" s="118">
        <f>100/I14*I13</f>
        <v>0</v>
      </c>
      <c r="K13" s="172">
        <f>SUM(K14-K12)</f>
        <v>0</v>
      </c>
      <c r="L13" s="118">
        <f>100/K14*K13</f>
        <v>0</v>
      </c>
      <c r="M13" s="172">
        <f>SUM(M14-M12)</f>
        <v>0</v>
      </c>
      <c r="N13" s="118">
        <f>100/M14*M13</f>
        <v>0</v>
      </c>
      <c r="O13" s="172">
        <v>0</v>
      </c>
      <c r="P13" s="74">
        <v>0</v>
      </c>
      <c r="Q13" s="77">
        <f>SUM(Q14-Q12)</f>
        <v>0</v>
      </c>
      <c r="R13" s="118">
        <f>100/Q14*Q13</f>
        <v>0</v>
      </c>
    </row>
    <row r="14" spans="1:18" s="186" customFormat="1" ht="18" customHeight="1" thickBot="1" x14ac:dyDescent="0.25">
      <c r="A14" s="393"/>
      <c r="B14" s="181" t="s">
        <v>1</v>
      </c>
      <c r="C14" s="82">
        <v>0</v>
      </c>
      <c r="D14" s="83">
        <v>0</v>
      </c>
      <c r="E14" s="82">
        <v>0</v>
      </c>
      <c r="F14" s="83">
        <v>0</v>
      </c>
      <c r="G14" s="82">
        <v>0</v>
      </c>
      <c r="H14" s="83">
        <v>0</v>
      </c>
      <c r="I14" s="82">
        <v>1</v>
      </c>
      <c r="J14" s="243">
        <f>100/I14*I14</f>
        <v>100</v>
      </c>
      <c r="K14" s="82">
        <v>1</v>
      </c>
      <c r="L14" s="243">
        <f>100/K14*K14</f>
        <v>100</v>
      </c>
      <c r="M14" s="82">
        <v>1</v>
      </c>
      <c r="N14" s="243">
        <f>100/M14*M14</f>
        <v>100</v>
      </c>
      <c r="O14" s="82">
        <f>SUM(O12:O13)</f>
        <v>1</v>
      </c>
      <c r="P14" s="243">
        <f>100/O14*O14</f>
        <v>100</v>
      </c>
      <c r="Q14" s="82">
        <f t="shared" ref="Q14" si="2">SUM(C14,E14,G14,I14,K14,M14,O14)</f>
        <v>4</v>
      </c>
      <c r="R14" s="245">
        <f>100/Q14*Q14</f>
        <v>100</v>
      </c>
    </row>
    <row r="15" spans="1:18" s="186" customFormat="1" ht="18" customHeight="1" thickTop="1" thickBot="1" x14ac:dyDescent="0.25">
      <c r="A15" s="187"/>
      <c r="C15" s="165"/>
      <c r="D15" s="229"/>
      <c r="E15" s="165"/>
      <c r="F15" s="229"/>
      <c r="G15" s="165"/>
      <c r="H15" s="229"/>
      <c r="I15" s="165"/>
      <c r="J15" s="229"/>
      <c r="K15" s="165"/>
      <c r="L15" s="229"/>
      <c r="M15" s="165"/>
      <c r="N15" s="229"/>
      <c r="O15" s="165"/>
      <c r="P15" s="229"/>
      <c r="Q15" s="165"/>
      <c r="R15" s="229"/>
    </row>
    <row r="16" spans="1:18" s="186" customFormat="1" ht="18" hidden="1" customHeight="1" thickTop="1" x14ac:dyDescent="0.2">
      <c r="A16" s="391" t="s">
        <v>62</v>
      </c>
      <c r="B16" s="177" t="s">
        <v>50</v>
      </c>
      <c r="C16" s="71"/>
      <c r="D16" s="68">
        <v>0</v>
      </c>
      <c r="E16" s="175"/>
      <c r="F16" s="117" t="e">
        <f>100/E21*E16</f>
        <v>#DIV/0!</v>
      </c>
      <c r="G16" s="171"/>
      <c r="H16" s="68" t="e">
        <f>100/G21*G16</f>
        <v>#DIV/0!</v>
      </c>
      <c r="I16" s="175"/>
      <c r="J16" s="117"/>
      <c r="K16" s="171"/>
      <c r="L16" s="117"/>
      <c r="M16" s="175"/>
      <c r="N16" s="117"/>
      <c r="O16" s="171"/>
      <c r="P16" s="68"/>
      <c r="Q16" s="71">
        <f t="shared" ref="Q16:Q18" si="3">SUM(C16,E16,G16,I16,K16,M16,O16)</f>
        <v>0</v>
      </c>
      <c r="R16" s="117" t="e">
        <f>100/Q21*Q16</f>
        <v>#DIV/0!</v>
      </c>
    </row>
    <row r="17" spans="1:19" s="186" customFormat="1" ht="18" hidden="1" customHeight="1" x14ac:dyDescent="0.2">
      <c r="A17" s="392"/>
      <c r="B17" s="179" t="s">
        <v>169</v>
      </c>
      <c r="C17" s="78"/>
      <c r="D17" s="74">
        <v>0</v>
      </c>
      <c r="E17" s="173"/>
      <c r="F17" s="118" t="e">
        <f>100/E21*E17</f>
        <v>#DIV/0!</v>
      </c>
      <c r="G17" s="172"/>
      <c r="H17" s="74" t="e">
        <f>100/G21*G17</f>
        <v>#DIV/0!</v>
      </c>
      <c r="I17" s="173"/>
      <c r="J17" s="118"/>
      <c r="K17" s="172"/>
      <c r="L17" s="118"/>
      <c r="M17" s="173"/>
      <c r="N17" s="118"/>
      <c r="O17" s="172"/>
      <c r="P17" s="74"/>
      <c r="Q17" s="77">
        <f t="shared" si="3"/>
        <v>0</v>
      </c>
      <c r="R17" s="118" t="e">
        <f>100/Q21*Q17</f>
        <v>#DIV/0!</v>
      </c>
    </row>
    <row r="18" spans="1:19" s="186" customFormat="1" ht="18" hidden="1" customHeight="1" x14ac:dyDescent="0.2">
      <c r="A18" s="392"/>
      <c r="B18" s="179" t="s">
        <v>51</v>
      </c>
      <c r="C18" s="78"/>
      <c r="D18" s="74">
        <v>0</v>
      </c>
      <c r="E18" s="173"/>
      <c r="F18" s="118" t="e">
        <f>100/E21*E18</f>
        <v>#DIV/0!</v>
      </c>
      <c r="G18" s="172"/>
      <c r="H18" s="74" t="e">
        <f>100/G21*G18</f>
        <v>#DIV/0!</v>
      </c>
      <c r="I18" s="173"/>
      <c r="J18" s="118"/>
      <c r="K18" s="172"/>
      <c r="L18" s="118"/>
      <c r="M18" s="173"/>
      <c r="N18" s="118"/>
      <c r="O18" s="172"/>
      <c r="P18" s="118"/>
      <c r="Q18" s="78">
        <f t="shared" si="3"/>
        <v>0</v>
      </c>
      <c r="R18" s="118" t="e">
        <f>100/Q21*Q18</f>
        <v>#DIV/0!</v>
      </c>
    </row>
    <row r="19" spans="1:19" s="186" customFormat="1" ht="18" hidden="1" customHeight="1" x14ac:dyDescent="0.2">
      <c r="A19" s="392"/>
      <c r="B19" s="179" t="s">
        <v>52</v>
      </c>
      <c r="C19" s="78"/>
      <c r="D19" s="118">
        <v>0</v>
      </c>
      <c r="E19" s="78"/>
      <c r="F19" s="118">
        <v>0</v>
      </c>
      <c r="G19" s="78"/>
      <c r="H19" s="74">
        <v>0</v>
      </c>
      <c r="I19" s="77"/>
      <c r="J19" s="242"/>
      <c r="K19" s="78"/>
      <c r="L19" s="242"/>
      <c r="M19" s="77"/>
      <c r="N19" s="242"/>
      <c r="O19" s="78"/>
      <c r="P19" s="242"/>
      <c r="Q19" s="78">
        <f>SUM(C19,E19,G19,I19,K19,M19,O19)</f>
        <v>0</v>
      </c>
      <c r="R19" s="118" t="e">
        <f>100/Q21*Q19</f>
        <v>#DIV/0!</v>
      </c>
    </row>
    <row r="20" spans="1:19" s="186" customFormat="1" ht="18" hidden="1" customHeight="1" x14ac:dyDescent="0.2">
      <c r="A20" s="392"/>
      <c r="B20" s="180" t="s">
        <v>53</v>
      </c>
      <c r="C20" s="77"/>
      <c r="D20" s="74">
        <v>0</v>
      </c>
      <c r="E20" s="77"/>
      <c r="F20" s="74">
        <v>0</v>
      </c>
      <c r="G20" s="77"/>
      <c r="H20" s="74">
        <v>0</v>
      </c>
      <c r="I20" s="77"/>
      <c r="J20" s="74"/>
      <c r="K20" s="77"/>
      <c r="L20" s="74"/>
      <c r="M20" s="77"/>
      <c r="N20" s="74"/>
      <c r="O20" s="77"/>
      <c r="P20" s="118"/>
      <c r="Q20" s="78">
        <f>SUM(C20,E20,G20,I20,K20,M20,O20)</f>
        <v>0</v>
      </c>
      <c r="R20" s="118" t="e">
        <f>100/Q21*Q20</f>
        <v>#DIV/0!</v>
      </c>
    </row>
    <row r="21" spans="1:19" s="186" customFormat="1" ht="18" hidden="1" customHeight="1" thickBot="1" x14ac:dyDescent="0.25">
      <c r="A21" s="393"/>
      <c r="B21" s="181" t="s">
        <v>1</v>
      </c>
      <c r="C21" s="82"/>
      <c r="D21" s="83">
        <v>0</v>
      </c>
      <c r="E21" s="82"/>
      <c r="F21" s="83" t="e">
        <f>100/E21*E21</f>
        <v>#DIV/0!</v>
      </c>
      <c r="G21" s="93"/>
      <c r="H21" s="94" t="e">
        <f>100/G21*G21</f>
        <v>#DIV/0!</v>
      </c>
      <c r="I21" s="93"/>
      <c r="J21" s="267"/>
      <c r="K21" s="82"/>
      <c r="L21" s="267"/>
      <c r="M21" s="82"/>
      <c r="N21" s="243"/>
      <c r="O21" s="82"/>
      <c r="P21" s="243"/>
      <c r="Q21" s="82">
        <f t="shared" ref="Q21" si="4">SUM(C21,E21,G21,I21,K21,M21,O21)</f>
        <v>0</v>
      </c>
      <c r="R21" s="245" t="e">
        <f>100/Q21*Q21</f>
        <v>#DIV/0!</v>
      </c>
    </row>
    <row r="22" spans="1:19" s="186" customFormat="1" ht="18" hidden="1" customHeight="1" thickTop="1" thickBot="1" x14ac:dyDescent="0.25">
      <c r="A22" s="187"/>
      <c r="C22" s="165"/>
      <c r="D22" s="229"/>
      <c r="E22" s="165"/>
      <c r="F22" s="229"/>
      <c r="G22" s="165"/>
      <c r="H22" s="229"/>
      <c r="I22" s="165"/>
      <c r="J22" s="229"/>
      <c r="K22" s="165"/>
      <c r="L22" s="229"/>
      <c r="M22" s="165"/>
      <c r="N22" s="229"/>
      <c r="O22" s="165"/>
      <c r="P22" s="229"/>
      <c r="Q22" s="165"/>
      <c r="R22" s="229"/>
    </row>
    <row r="23" spans="1:19" s="186" customFormat="1" ht="18" hidden="1" customHeight="1" thickTop="1" x14ac:dyDescent="0.2">
      <c r="A23" s="391" t="s">
        <v>63</v>
      </c>
      <c r="B23" s="177" t="s">
        <v>50</v>
      </c>
      <c r="C23" s="171"/>
      <c r="D23" s="68" t="e">
        <f>100/C28*C23</f>
        <v>#DIV/0!</v>
      </c>
      <c r="E23" s="175"/>
      <c r="F23" s="117" t="e">
        <f>100/E28*E23</f>
        <v>#DIV/0!</v>
      </c>
      <c r="G23" s="174"/>
      <c r="H23" s="97" t="e">
        <f>100/G28*G23</f>
        <v>#DIV/0!</v>
      </c>
      <c r="I23" s="194"/>
      <c r="J23" s="268"/>
      <c r="K23" s="171"/>
      <c r="L23" s="268"/>
      <c r="M23" s="175"/>
      <c r="N23" s="117"/>
      <c r="O23" s="171"/>
      <c r="P23" s="117"/>
      <c r="Q23" s="120">
        <f t="shared" ref="Q23:Q25" si="5">SUM(C23,E23,G23,I23,K23,M23,O23)</f>
        <v>0</v>
      </c>
      <c r="R23" s="117" t="e">
        <f>100/Q28*Q23</f>
        <v>#DIV/0!</v>
      </c>
    </row>
    <row r="24" spans="1:19" s="186" customFormat="1" ht="18" hidden="1" customHeight="1" x14ac:dyDescent="0.2">
      <c r="A24" s="392"/>
      <c r="B24" s="179" t="s">
        <v>169</v>
      </c>
      <c r="C24" s="78"/>
      <c r="D24" s="118" t="e">
        <f>100/C28*C24</f>
        <v>#DIV/0!</v>
      </c>
      <c r="E24" s="78"/>
      <c r="F24" s="118" t="e">
        <f>100/E28*E24</f>
        <v>#DIV/0!</v>
      </c>
      <c r="G24" s="78"/>
      <c r="H24" s="74" t="e">
        <f>100/G28*G24</f>
        <v>#DIV/0!</v>
      </c>
      <c r="I24" s="195"/>
      <c r="J24" s="121"/>
      <c r="K24" s="172"/>
      <c r="L24" s="121"/>
      <c r="M24" s="173"/>
      <c r="N24" s="118"/>
      <c r="O24" s="172"/>
      <c r="P24" s="118"/>
      <c r="Q24" s="78">
        <f t="shared" si="5"/>
        <v>0</v>
      </c>
      <c r="R24" s="118" t="e">
        <f>100/Q28*Q24</f>
        <v>#DIV/0!</v>
      </c>
    </row>
    <row r="25" spans="1:19" s="186" customFormat="1" ht="18" hidden="1" customHeight="1" x14ac:dyDescent="0.2">
      <c r="A25" s="392"/>
      <c r="B25" s="179" t="s">
        <v>51</v>
      </c>
      <c r="C25" s="172"/>
      <c r="D25" s="118" t="e">
        <f>100/C28*C25</f>
        <v>#DIV/0!</v>
      </c>
      <c r="E25" s="172"/>
      <c r="F25" s="118" t="e">
        <f>100/E28*E25</f>
        <v>#DIV/0!</v>
      </c>
      <c r="G25" s="176"/>
      <c r="H25" s="91" t="e">
        <f>100/G28*G25</f>
        <v>#DIV/0!</v>
      </c>
      <c r="I25" s="195"/>
      <c r="J25" s="121"/>
      <c r="K25" s="172"/>
      <c r="L25" s="121"/>
      <c r="M25" s="173"/>
      <c r="N25" s="118"/>
      <c r="O25" s="172"/>
      <c r="P25" s="118"/>
      <c r="Q25" s="78">
        <f t="shared" si="5"/>
        <v>0</v>
      </c>
      <c r="R25" s="118" t="e">
        <f>100/Q28*Q25</f>
        <v>#DIV/0!</v>
      </c>
    </row>
    <row r="26" spans="1:19" s="186" customFormat="1" ht="18" hidden="1" customHeight="1" x14ac:dyDescent="0.2">
      <c r="A26" s="392"/>
      <c r="B26" s="179" t="s">
        <v>52</v>
      </c>
      <c r="C26" s="78"/>
      <c r="D26" s="74" t="e">
        <f>100/C28*C26</f>
        <v>#DIV/0!</v>
      </c>
      <c r="E26" s="77"/>
      <c r="F26" s="118" t="e">
        <f>100/E28*E26</f>
        <v>#DIV/0!</v>
      </c>
      <c r="G26" s="90"/>
      <c r="H26" s="91" t="e">
        <f>100/G28*G26</f>
        <v>#DIV/0!</v>
      </c>
      <c r="I26" s="92"/>
      <c r="J26" s="269"/>
      <c r="K26" s="78"/>
      <c r="L26" s="269"/>
      <c r="M26" s="77"/>
      <c r="N26" s="242"/>
      <c r="O26" s="78"/>
      <c r="P26" s="242"/>
      <c r="Q26" s="78">
        <f>SUM(C26,E26,G26,I26,K26,M26,O26)</f>
        <v>0</v>
      </c>
      <c r="R26" s="242" t="e">
        <f>100/Q28*Q26</f>
        <v>#DIV/0!</v>
      </c>
    </row>
    <row r="27" spans="1:19" s="186" customFormat="1" ht="18" hidden="1" customHeight="1" x14ac:dyDescent="0.2">
      <c r="A27" s="392"/>
      <c r="B27" s="180" t="s">
        <v>53</v>
      </c>
      <c r="C27" s="77"/>
      <c r="D27" s="74" t="e">
        <f>100/C28*C27</f>
        <v>#DIV/0!</v>
      </c>
      <c r="E27" s="77"/>
      <c r="F27" s="74" t="e">
        <f>100/E28*E27</f>
        <v>#DIV/0!</v>
      </c>
      <c r="G27" s="77"/>
      <c r="H27" s="74" t="e">
        <f>100/G28*G27</f>
        <v>#DIV/0!</v>
      </c>
      <c r="I27" s="92"/>
      <c r="J27" s="91"/>
      <c r="K27" s="77"/>
      <c r="L27" s="91"/>
      <c r="M27" s="77"/>
      <c r="N27" s="74"/>
      <c r="O27" s="77"/>
      <c r="P27" s="118"/>
      <c r="Q27" s="78">
        <f>SUM(C27,E27,G27,I27,K27,M27,O27)</f>
        <v>0</v>
      </c>
      <c r="R27" s="74" t="e">
        <f>100/Q28*Q27</f>
        <v>#DIV/0!</v>
      </c>
      <c r="S27" s="189"/>
    </row>
    <row r="28" spans="1:19" s="186" customFormat="1" ht="18" hidden="1" customHeight="1" thickBot="1" x14ac:dyDescent="0.25">
      <c r="A28" s="393"/>
      <c r="B28" s="181" t="s">
        <v>1</v>
      </c>
      <c r="C28" s="93"/>
      <c r="D28" s="83" t="e">
        <f>100/C28*C28</f>
        <v>#DIV/0!</v>
      </c>
      <c r="E28" s="82"/>
      <c r="F28" s="83" t="e">
        <f>100/E28*E28</f>
        <v>#DIV/0!</v>
      </c>
      <c r="G28" s="93"/>
      <c r="H28" s="94" t="e">
        <f>100/G28*G28</f>
        <v>#DIV/0!</v>
      </c>
      <c r="I28" s="93"/>
      <c r="J28" s="267"/>
      <c r="K28" s="82"/>
      <c r="L28" s="267"/>
      <c r="M28" s="82"/>
      <c r="N28" s="243"/>
      <c r="O28" s="82"/>
      <c r="P28" s="245"/>
      <c r="Q28" s="100">
        <f t="shared" ref="Q28" si="6">SUM(C28,E28,G28,I28,K28,M28,O28)</f>
        <v>0</v>
      </c>
      <c r="R28" s="245" t="e">
        <f>100/Q28*Q28</f>
        <v>#DIV/0!</v>
      </c>
    </row>
    <row r="29" spans="1:19" s="186" customFormat="1" ht="18" hidden="1" customHeight="1" thickTop="1" thickBot="1" x14ac:dyDescent="0.25">
      <c r="A29" s="187"/>
      <c r="C29" s="188"/>
      <c r="D29" s="240"/>
      <c r="E29" s="224"/>
      <c r="F29" s="240"/>
      <c r="G29" s="188"/>
      <c r="H29" s="240"/>
      <c r="I29" s="188"/>
      <c r="J29" s="240"/>
      <c r="K29" s="188"/>
      <c r="L29" s="240"/>
      <c r="M29" s="188"/>
      <c r="N29" s="240"/>
      <c r="O29" s="188"/>
      <c r="P29" s="240"/>
      <c r="Q29" s="188"/>
      <c r="R29" s="229"/>
    </row>
    <row r="30" spans="1:19" s="186" customFormat="1" ht="18" hidden="1" customHeight="1" thickTop="1" x14ac:dyDescent="0.2">
      <c r="A30" s="391" t="s">
        <v>64</v>
      </c>
      <c r="B30" s="177" t="s">
        <v>50</v>
      </c>
      <c r="C30" s="71"/>
      <c r="D30" s="68">
        <v>0</v>
      </c>
      <c r="E30" s="77"/>
      <c r="F30" s="117">
        <v>0</v>
      </c>
      <c r="G30" s="174"/>
      <c r="H30" s="97" t="e">
        <f>100/G35*G30</f>
        <v>#DIV/0!</v>
      </c>
      <c r="I30" s="194"/>
      <c r="J30" s="268"/>
      <c r="K30" s="171"/>
      <c r="L30" s="268"/>
      <c r="M30" s="175"/>
      <c r="N30" s="117"/>
      <c r="O30" s="171"/>
      <c r="P30" s="68"/>
      <c r="Q30" s="71">
        <f t="shared" ref="Q30:Q32" si="7">SUM(C30,E30,G30,I30,K30,M30,O30)</f>
        <v>0</v>
      </c>
      <c r="R30" s="117" t="e">
        <f>100/Q35*Q30</f>
        <v>#DIV/0!</v>
      </c>
    </row>
    <row r="31" spans="1:19" s="186" customFormat="1" ht="18" hidden="1" customHeight="1" x14ac:dyDescent="0.2">
      <c r="A31" s="392"/>
      <c r="B31" s="179" t="s">
        <v>169</v>
      </c>
      <c r="C31" s="78"/>
      <c r="D31" s="74">
        <v>0</v>
      </c>
      <c r="E31" s="77"/>
      <c r="F31" s="118">
        <v>0</v>
      </c>
      <c r="G31" s="77"/>
      <c r="H31" s="118">
        <v>0</v>
      </c>
      <c r="I31" s="195"/>
      <c r="J31" s="121"/>
      <c r="K31" s="172"/>
      <c r="L31" s="121"/>
      <c r="M31" s="173"/>
      <c r="N31" s="118"/>
      <c r="O31" s="172"/>
      <c r="P31" s="118"/>
      <c r="Q31" s="78">
        <f t="shared" si="7"/>
        <v>0</v>
      </c>
      <c r="R31" s="118" t="e">
        <f>100/Q35*Q31</f>
        <v>#DIV/0!</v>
      </c>
    </row>
    <row r="32" spans="1:19" s="186" customFormat="1" ht="18" hidden="1" customHeight="1" x14ac:dyDescent="0.2">
      <c r="A32" s="392"/>
      <c r="B32" s="179" t="s">
        <v>51</v>
      </c>
      <c r="C32" s="78"/>
      <c r="D32" s="74">
        <v>0</v>
      </c>
      <c r="E32" s="77"/>
      <c r="F32" s="118">
        <v>0</v>
      </c>
      <c r="G32" s="77"/>
      <c r="H32" s="118">
        <v>0</v>
      </c>
      <c r="I32" s="195"/>
      <c r="J32" s="121"/>
      <c r="K32" s="172"/>
      <c r="L32" s="121"/>
      <c r="M32" s="173"/>
      <c r="N32" s="118"/>
      <c r="O32" s="172"/>
      <c r="P32" s="118"/>
      <c r="Q32" s="78">
        <f t="shared" si="7"/>
        <v>0</v>
      </c>
      <c r="R32" s="118" t="e">
        <f>100/Q35*Q32</f>
        <v>#DIV/0!</v>
      </c>
    </row>
    <row r="33" spans="1:19" s="186" customFormat="1" ht="18" hidden="1" customHeight="1" x14ac:dyDescent="0.2">
      <c r="A33" s="392"/>
      <c r="B33" s="179" t="s">
        <v>52</v>
      </c>
      <c r="C33" s="78"/>
      <c r="D33" s="74">
        <v>0</v>
      </c>
      <c r="E33" s="77"/>
      <c r="F33" s="118">
        <v>0</v>
      </c>
      <c r="G33" s="77"/>
      <c r="H33" s="118">
        <v>0</v>
      </c>
      <c r="I33" s="92"/>
      <c r="J33" s="269"/>
      <c r="K33" s="78"/>
      <c r="L33" s="269"/>
      <c r="M33" s="77"/>
      <c r="N33" s="242"/>
      <c r="O33" s="78"/>
      <c r="P33" s="242"/>
      <c r="Q33" s="78">
        <f>SUM(C33,E33,G33,I33,K33,M33,O33)</f>
        <v>0</v>
      </c>
      <c r="R33" s="118" t="e">
        <f>100/Q35*Q33</f>
        <v>#DIV/0!</v>
      </c>
    </row>
    <row r="34" spans="1:19" s="186" customFormat="1" ht="18" hidden="1" customHeight="1" x14ac:dyDescent="0.2">
      <c r="A34" s="392"/>
      <c r="B34" s="180" t="s">
        <v>53</v>
      </c>
      <c r="C34" s="77"/>
      <c r="D34" s="74">
        <v>0</v>
      </c>
      <c r="E34" s="77"/>
      <c r="F34" s="74">
        <v>0</v>
      </c>
      <c r="G34" s="77"/>
      <c r="H34" s="74">
        <v>0</v>
      </c>
      <c r="I34" s="92"/>
      <c r="J34" s="91"/>
      <c r="K34" s="77"/>
      <c r="L34" s="91"/>
      <c r="M34" s="77"/>
      <c r="N34" s="74"/>
      <c r="O34" s="77"/>
      <c r="P34" s="118"/>
      <c r="Q34" s="78">
        <f>SUM(C34,E34,G34,I34,K34,M34,O34)</f>
        <v>0</v>
      </c>
      <c r="R34" s="74" t="e">
        <f>100/Q35*Q34</f>
        <v>#DIV/0!</v>
      </c>
      <c r="S34" s="189"/>
    </row>
    <row r="35" spans="1:19" s="186" customFormat="1" ht="18" hidden="1" customHeight="1" thickBot="1" x14ac:dyDescent="0.25">
      <c r="A35" s="393"/>
      <c r="B35" s="181" t="s">
        <v>1</v>
      </c>
      <c r="C35" s="82"/>
      <c r="D35" s="83">
        <v>0</v>
      </c>
      <c r="E35" s="82"/>
      <c r="F35" s="83">
        <v>0</v>
      </c>
      <c r="G35" s="93"/>
      <c r="H35" s="94" t="e">
        <f>100/G35*G35</f>
        <v>#DIV/0!</v>
      </c>
      <c r="I35" s="93"/>
      <c r="J35" s="267"/>
      <c r="K35" s="82"/>
      <c r="L35" s="267"/>
      <c r="M35" s="82"/>
      <c r="N35" s="243"/>
      <c r="O35" s="82"/>
      <c r="P35" s="243"/>
      <c r="Q35" s="82">
        <f t="shared" ref="Q35" si="8">SUM(C35,E35,G35,I35,K35,M35,O35)</f>
        <v>0</v>
      </c>
      <c r="R35" s="245" t="e">
        <f>100/Q35*Q35</f>
        <v>#DIV/0!</v>
      </c>
    </row>
    <row r="36" spans="1:19" s="186" customFormat="1" ht="18" hidden="1" customHeight="1" thickTop="1" thickBot="1" x14ac:dyDescent="0.25">
      <c r="A36" s="187"/>
      <c r="C36" s="165"/>
      <c r="D36" s="229"/>
      <c r="E36" s="165"/>
      <c r="F36" s="229"/>
      <c r="G36" s="165"/>
      <c r="H36" s="229"/>
      <c r="I36" s="165"/>
      <c r="J36" s="229"/>
      <c r="K36" s="165"/>
      <c r="L36" s="229"/>
      <c r="M36" s="165"/>
      <c r="N36" s="229"/>
      <c r="O36" s="165"/>
      <c r="P36" s="229"/>
      <c r="Q36" s="165"/>
      <c r="R36" s="229"/>
    </row>
    <row r="37" spans="1:19" s="186" customFormat="1" ht="18" hidden="1" customHeight="1" thickTop="1" x14ac:dyDescent="0.2">
      <c r="A37" s="391" t="s">
        <v>65</v>
      </c>
      <c r="B37" s="177" t="s">
        <v>50</v>
      </c>
      <c r="C37" s="171"/>
      <c r="D37" s="68" t="e">
        <f>100/C42*C37</f>
        <v>#DIV/0!</v>
      </c>
      <c r="E37" s="175"/>
      <c r="F37" s="117" t="e">
        <f>100/E42*E37</f>
        <v>#DIV/0!</v>
      </c>
      <c r="G37" s="174"/>
      <c r="H37" s="97" t="e">
        <f>100/G42*G37</f>
        <v>#DIV/0!</v>
      </c>
      <c r="I37" s="194"/>
      <c r="J37" s="268"/>
      <c r="K37" s="171"/>
      <c r="L37" s="268"/>
      <c r="M37" s="175"/>
      <c r="N37" s="117"/>
      <c r="O37" s="171"/>
      <c r="P37" s="68"/>
      <c r="Q37" s="71">
        <f t="shared" ref="Q37:Q39" si="9">SUM(C37,E37,G37,I37,K37,M37,O37)</f>
        <v>0</v>
      </c>
      <c r="R37" s="117" t="e">
        <f>100/Q42*Q37</f>
        <v>#DIV/0!</v>
      </c>
    </row>
    <row r="38" spans="1:19" s="186" customFormat="1" ht="18" hidden="1" customHeight="1" x14ac:dyDescent="0.2">
      <c r="A38" s="392"/>
      <c r="B38" s="179" t="s">
        <v>169</v>
      </c>
      <c r="C38" s="172"/>
      <c r="D38" s="74" t="e">
        <f>100/C42*C38</f>
        <v>#DIV/0!</v>
      </c>
      <c r="E38" s="77"/>
      <c r="F38" s="118" t="e">
        <f>100/E42*E38</f>
        <v>#DIV/0!</v>
      </c>
      <c r="G38" s="176"/>
      <c r="H38" s="91" t="e">
        <f>100/G42*G38</f>
        <v>#DIV/0!</v>
      </c>
      <c r="I38" s="195"/>
      <c r="J38" s="121"/>
      <c r="K38" s="172"/>
      <c r="L38" s="121"/>
      <c r="M38" s="173"/>
      <c r="N38" s="118"/>
      <c r="O38" s="172"/>
      <c r="P38" s="74"/>
      <c r="Q38" s="77">
        <f t="shared" si="9"/>
        <v>0</v>
      </c>
      <c r="R38" s="118" t="e">
        <f>100/Q42*Q38</f>
        <v>#DIV/0!</v>
      </c>
    </row>
    <row r="39" spans="1:19" s="186" customFormat="1" ht="18" hidden="1" customHeight="1" x14ac:dyDescent="0.2">
      <c r="A39" s="392"/>
      <c r="B39" s="179" t="s">
        <v>51</v>
      </c>
      <c r="C39" s="172"/>
      <c r="D39" s="74" t="e">
        <f>100/C42*C39</f>
        <v>#DIV/0!</v>
      </c>
      <c r="E39" s="173"/>
      <c r="F39" s="118" t="e">
        <f>100/E42*E39</f>
        <v>#DIV/0!</v>
      </c>
      <c r="G39" s="176"/>
      <c r="H39" s="91" t="e">
        <f>100/G42*G39</f>
        <v>#DIV/0!</v>
      </c>
      <c r="I39" s="195"/>
      <c r="J39" s="121"/>
      <c r="K39" s="172"/>
      <c r="L39" s="121"/>
      <c r="M39" s="173"/>
      <c r="N39" s="118"/>
      <c r="O39" s="172"/>
      <c r="P39" s="74"/>
      <c r="Q39" s="77">
        <f t="shared" si="9"/>
        <v>0</v>
      </c>
      <c r="R39" s="118" t="e">
        <f>100/Q42*Q39</f>
        <v>#DIV/0!</v>
      </c>
    </row>
    <row r="40" spans="1:19" s="186" customFormat="1" ht="18" hidden="1" customHeight="1" x14ac:dyDescent="0.2">
      <c r="A40" s="392"/>
      <c r="B40" s="179" t="s">
        <v>52</v>
      </c>
      <c r="C40" s="78"/>
      <c r="D40" s="74" t="e">
        <f>100/C42*C40</f>
        <v>#DIV/0!</v>
      </c>
      <c r="E40" s="77"/>
      <c r="F40" s="118" t="e">
        <f>100/E42*E40</f>
        <v>#DIV/0!</v>
      </c>
      <c r="G40" s="90"/>
      <c r="H40" s="91" t="e">
        <f>100/G42*G40</f>
        <v>#DIV/0!</v>
      </c>
      <c r="I40" s="92"/>
      <c r="J40" s="269"/>
      <c r="K40" s="78"/>
      <c r="L40" s="269"/>
      <c r="M40" s="77"/>
      <c r="N40" s="242"/>
      <c r="O40" s="78"/>
      <c r="P40" s="244"/>
      <c r="Q40" s="77">
        <f>SUM(C40,E40,G40,I40,K40,M40,O40)</f>
        <v>0</v>
      </c>
      <c r="R40" s="242" t="e">
        <f>100/Q42*Q40</f>
        <v>#DIV/0!</v>
      </c>
    </row>
    <row r="41" spans="1:19" s="186" customFormat="1" ht="18" hidden="1" customHeight="1" x14ac:dyDescent="0.2">
      <c r="A41" s="392"/>
      <c r="B41" s="180" t="s">
        <v>53</v>
      </c>
      <c r="C41" s="77"/>
      <c r="D41" s="74" t="e">
        <f>100/C42*C41</f>
        <v>#DIV/0!</v>
      </c>
      <c r="E41" s="77"/>
      <c r="F41" s="74" t="e">
        <f>100/E42*E41</f>
        <v>#DIV/0!</v>
      </c>
      <c r="G41" s="92"/>
      <c r="H41" s="91" t="e">
        <f>100/G42*G41</f>
        <v>#DIV/0!</v>
      </c>
      <c r="I41" s="92"/>
      <c r="J41" s="91"/>
      <c r="K41" s="77"/>
      <c r="L41" s="91"/>
      <c r="M41" s="77"/>
      <c r="N41" s="74"/>
      <c r="O41" s="77"/>
      <c r="P41" s="74"/>
      <c r="Q41" s="77">
        <f>SUM(C41,E41,G41,I41,K41,M41,O41)</f>
        <v>0</v>
      </c>
      <c r="R41" s="74" t="e">
        <f>100/Q42*Q41</f>
        <v>#DIV/0!</v>
      </c>
      <c r="S41" s="189"/>
    </row>
    <row r="42" spans="1:19" s="186" customFormat="1" ht="18" hidden="1" customHeight="1" thickBot="1" x14ac:dyDescent="0.25">
      <c r="A42" s="393"/>
      <c r="B42" s="181" t="s">
        <v>1</v>
      </c>
      <c r="C42" s="82"/>
      <c r="D42" s="83" t="e">
        <f>100/C42*C42</f>
        <v>#DIV/0!</v>
      </c>
      <c r="E42" s="82"/>
      <c r="F42" s="83" t="e">
        <f>100/E42*E42</f>
        <v>#DIV/0!</v>
      </c>
      <c r="G42" s="93"/>
      <c r="H42" s="94" t="e">
        <f>100/G42*G42</f>
        <v>#DIV/0!</v>
      </c>
      <c r="I42" s="93"/>
      <c r="J42" s="267"/>
      <c r="K42" s="82"/>
      <c r="L42" s="267"/>
      <c r="M42" s="82"/>
      <c r="N42" s="243"/>
      <c r="O42" s="82"/>
      <c r="P42" s="243"/>
      <c r="Q42" s="82">
        <f t="shared" ref="Q42" si="10">SUM(C42,E42,G42,I42,K42,M42,O42)</f>
        <v>0</v>
      </c>
      <c r="R42" s="245" t="e">
        <f>100/Q42*Q42</f>
        <v>#DIV/0!</v>
      </c>
    </row>
    <row r="43" spans="1:19" s="186" customFormat="1" ht="18" hidden="1" customHeight="1" thickTop="1" thickBot="1" x14ac:dyDescent="0.25">
      <c r="A43" s="187"/>
      <c r="C43" s="165"/>
      <c r="D43" s="229"/>
      <c r="E43" s="165"/>
      <c r="F43" s="229"/>
      <c r="G43" s="165"/>
      <c r="H43" s="229"/>
      <c r="I43" s="165"/>
      <c r="J43" s="229"/>
      <c r="K43" s="165"/>
      <c r="L43" s="229"/>
      <c r="M43" s="165"/>
      <c r="N43" s="229"/>
      <c r="O43" s="165"/>
      <c r="P43" s="229"/>
      <c r="Q43" s="165"/>
      <c r="R43" s="229"/>
    </row>
    <row r="44" spans="1:19" s="186" customFormat="1" ht="18" hidden="1" customHeight="1" thickTop="1" x14ac:dyDescent="0.2">
      <c r="A44" s="391" t="s">
        <v>66</v>
      </c>
      <c r="B44" s="177" t="s">
        <v>50</v>
      </c>
      <c r="C44" s="171"/>
      <c r="D44" s="68" t="e">
        <f>100/C49*C44</f>
        <v>#DIV/0!</v>
      </c>
      <c r="E44" s="175"/>
      <c r="F44" s="117" t="e">
        <f>100/E49*E44</f>
        <v>#DIV/0!</v>
      </c>
      <c r="G44" s="174"/>
      <c r="H44" s="97" t="e">
        <f>100/G49*G44</f>
        <v>#DIV/0!</v>
      </c>
      <c r="I44" s="194"/>
      <c r="J44" s="268"/>
      <c r="K44" s="171"/>
      <c r="L44" s="268"/>
      <c r="M44" s="175"/>
      <c r="N44" s="117"/>
      <c r="O44" s="171"/>
      <c r="P44" s="68"/>
      <c r="Q44" s="71">
        <f t="shared" ref="Q44:Q46" si="11">SUM(C44,E44,G44,I44,K44,M44,O44)</f>
        <v>0</v>
      </c>
      <c r="R44" s="117" t="e">
        <f>100/Q49*Q44</f>
        <v>#DIV/0!</v>
      </c>
    </row>
    <row r="45" spans="1:19" s="186" customFormat="1" ht="18" hidden="1" customHeight="1" x14ac:dyDescent="0.2">
      <c r="A45" s="392"/>
      <c r="B45" s="179" t="s">
        <v>169</v>
      </c>
      <c r="C45" s="172"/>
      <c r="D45" s="74" t="e">
        <f>100/C49*C45</f>
        <v>#DIV/0!</v>
      </c>
      <c r="E45" s="173"/>
      <c r="F45" s="118" t="e">
        <f>100/E49*E45</f>
        <v>#DIV/0!</v>
      </c>
      <c r="G45" s="176"/>
      <c r="H45" s="91" t="e">
        <f>100/G49*G45</f>
        <v>#DIV/0!</v>
      </c>
      <c r="I45" s="195"/>
      <c r="J45" s="121"/>
      <c r="K45" s="172"/>
      <c r="L45" s="121"/>
      <c r="M45" s="173"/>
      <c r="N45" s="118"/>
      <c r="O45" s="172"/>
      <c r="P45" s="74"/>
      <c r="Q45" s="77">
        <f t="shared" si="11"/>
        <v>0</v>
      </c>
      <c r="R45" s="118" t="e">
        <f>100/Q49*Q45</f>
        <v>#DIV/0!</v>
      </c>
    </row>
    <row r="46" spans="1:19" s="186" customFormat="1" ht="18" hidden="1" customHeight="1" x14ac:dyDescent="0.2">
      <c r="A46" s="392"/>
      <c r="B46" s="179" t="s">
        <v>51</v>
      </c>
      <c r="C46" s="172"/>
      <c r="D46" s="74" t="e">
        <f>100/C49*C46</f>
        <v>#DIV/0!</v>
      </c>
      <c r="E46" s="173"/>
      <c r="F46" s="118" t="e">
        <f>100/E49*E46</f>
        <v>#DIV/0!</v>
      </c>
      <c r="G46" s="176"/>
      <c r="H46" s="91" t="e">
        <f>100/G49*G46</f>
        <v>#DIV/0!</v>
      </c>
      <c r="I46" s="195"/>
      <c r="J46" s="121"/>
      <c r="K46" s="172"/>
      <c r="L46" s="121"/>
      <c r="M46" s="173"/>
      <c r="N46" s="118"/>
      <c r="O46" s="172"/>
      <c r="P46" s="74"/>
      <c r="Q46" s="77">
        <f t="shared" si="11"/>
        <v>0</v>
      </c>
      <c r="R46" s="118" t="e">
        <f>100/Q49*Q46</f>
        <v>#DIV/0!</v>
      </c>
    </row>
    <row r="47" spans="1:19" s="186" customFormat="1" ht="18" hidden="1" customHeight="1" x14ac:dyDescent="0.2">
      <c r="A47" s="392"/>
      <c r="B47" s="179" t="s">
        <v>52</v>
      </c>
      <c r="C47" s="78"/>
      <c r="D47" s="74" t="e">
        <f>100/C49*C47</f>
        <v>#DIV/0!</v>
      </c>
      <c r="E47" s="77"/>
      <c r="F47" s="118" t="e">
        <f>100/E49*E47</f>
        <v>#DIV/0!</v>
      </c>
      <c r="G47" s="90"/>
      <c r="H47" s="91" t="e">
        <f>100/G49*G47</f>
        <v>#DIV/0!</v>
      </c>
      <c r="I47" s="92"/>
      <c r="J47" s="269"/>
      <c r="K47" s="78"/>
      <c r="L47" s="269"/>
      <c r="M47" s="77"/>
      <c r="N47" s="242"/>
      <c r="O47" s="78"/>
      <c r="P47" s="242"/>
      <c r="Q47" s="78">
        <f>SUM(C47,E47,G47,I47,K47,M47,O47)</f>
        <v>0</v>
      </c>
      <c r="R47" s="242" t="e">
        <f>100/Q49*Q47</f>
        <v>#DIV/0!</v>
      </c>
    </row>
    <row r="48" spans="1:19" s="186" customFormat="1" ht="18" hidden="1" customHeight="1" x14ac:dyDescent="0.2">
      <c r="A48" s="392"/>
      <c r="B48" s="180" t="s">
        <v>53</v>
      </c>
      <c r="C48" s="77"/>
      <c r="D48" s="74" t="e">
        <f>100/C49*C48</f>
        <v>#DIV/0!</v>
      </c>
      <c r="E48" s="77"/>
      <c r="F48" s="74" t="e">
        <f>100/E49*E48</f>
        <v>#DIV/0!</v>
      </c>
      <c r="G48" s="77"/>
      <c r="H48" s="74" t="e">
        <f>100/G49*G48</f>
        <v>#DIV/0!</v>
      </c>
      <c r="I48" s="92"/>
      <c r="J48" s="91"/>
      <c r="K48" s="77"/>
      <c r="L48" s="91"/>
      <c r="M48" s="77"/>
      <c r="N48" s="74"/>
      <c r="O48" s="77"/>
      <c r="P48" s="118"/>
      <c r="Q48" s="78">
        <f>SUM(C48,E48,G48,I48,K48,M48,O48)</f>
        <v>0</v>
      </c>
      <c r="R48" s="74" t="e">
        <f>100/Q49*Q48</f>
        <v>#DIV/0!</v>
      </c>
      <c r="S48" s="189"/>
    </row>
    <row r="49" spans="1:18" s="186" customFormat="1" ht="18" hidden="1" customHeight="1" thickBot="1" x14ac:dyDescent="0.25">
      <c r="A49" s="393"/>
      <c r="B49" s="181" t="s">
        <v>1</v>
      </c>
      <c r="C49" s="82"/>
      <c r="D49" s="83" t="e">
        <f>100/C49*C49</f>
        <v>#DIV/0!</v>
      </c>
      <c r="E49" s="82"/>
      <c r="F49" s="83" t="e">
        <f>100/E49*E49</f>
        <v>#DIV/0!</v>
      </c>
      <c r="G49" s="93"/>
      <c r="H49" s="94" t="e">
        <f>100/G49*G49</f>
        <v>#DIV/0!</v>
      </c>
      <c r="I49" s="93"/>
      <c r="J49" s="267"/>
      <c r="K49" s="82"/>
      <c r="L49" s="267"/>
      <c r="M49" s="82"/>
      <c r="N49" s="243"/>
      <c r="O49" s="82"/>
      <c r="P49" s="243"/>
      <c r="Q49" s="82">
        <f t="shared" ref="Q49" si="12">SUM(C49,E49,G49,I49,K49,M49,O49)</f>
        <v>0</v>
      </c>
      <c r="R49" s="245" t="e">
        <f>100/Q49*Q49</f>
        <v>#DIV/0!</v>
      </c>
    </row>
    <row r="50" spans="1:18" s="186" customFormat="1" ht="18" hidden="1" customHeight="1" thickBot="1" x14ac:dyDescent="0.25">
      <c r="A50" s="187"/>
      <c r="C50" s="165"/>
      <c r="D50" s="229"/>
      <c r="E50" s="165"/>
      <c r="F50" s="229"/>
      <c r="G50" s="165"/>
      <c r="H50" s="229"/>
      <c r="I50" s="165"/>
      <c r="J50" s="229"/>
      <c r="K50" s="165"/>
      <c r="L50" s="229"/>
      <c r="M50" s="165"/>
      <c r="N50" s="229"/>
      <c r="O50" s="165"/>
      <c r="P50" s="229"/>
      <c r="Q50" s="165"/>
      <c r="R50" s="229"/>
    </row>
    <row r="51" spans="1:18" s="186" customFormat="1" ht="18" customHeight="1" thickTop="1" x14ac:dyDescent="0.2">
      <c r="A51" s="391" t="s">
        <v>67</v>
      </c>
      <c r="B51" s="316" t="s">
        <v>50</v>
      </c>
      <c r="C51" s="71">
        <v>0</v>
      </c>
      <c r="D51" s="117">
        <v>0</v>
      </c>
      <c r="E51" s="171">
        <v>1</v>
      </c>
      <c r="F51" s="117">
        <f>100/E53*E51</f>
        <v>100</v>
      </c>
      <c r="G51" s="174">
        <v>2</v>
      </c>
      <c r="H51" s="97">
        <f>100/G53*G51</f>
        <v>50</v>
      </c>
      <c r="I51" s="194">
        <v>0</v>
      </c>
      <c r="J51" s="268">
        <f>100/I53*I51</f>
        <v>0</v>
      </c>
      <c r="K51" s="171">
        <v>0</v>
      </c>
      <c r="L51" s="268">
        <v>0</v>
      </c>
      <c r="M51" s="171">
        <v>1</v>
      </c>
      <c r="N51" s="268">
        <f>100/M53*M51</f>
        <v>20</v>
      </c>
      <c r="O51" s="174">
        <f>1+1</f>
        <v>2</v>
      </c>
      <c r="P51" s="68">
        <f>100/O53*O51</f>
        <v>50</v>
      </c>
      <c r="Q51" s="71">
        <f t="shared" ref="Q51" si="13">SUM(C51,E51,G51,I51,K51,M51,O51)</f>
        <v>6</v>
      </c>
      <c r="R51" s="117">
        <f>100/Q53*Q51</f>
        <v>35.294117647058826</v>
      </c>
    </row>
    <row r="52" spans="1:18" s="186" customFormat="1" ht="18" customHeight="1" x14ac:dyDescent="0.2">
      <c r="A52" s="392"/>
      <c r="B52" s="180" t="s">
        <v>169</v>
      </c>
      <c r="C52" s="77">
        <f>SUM(C53-C51)</f>
        <v>0</v>
      </c>
      <c r="D52" s="74">
        <v>0</v>
      </c>
      <c r="E52" s="173">
        <f>SUM(E53-E51)</f>
        <v>0</v>
      </c>
      <c r="F52" s="118">
        <f>100/E53*E52</f>
        <v>0</v>
      </c>
      <c r="G52" s="172">
        <f>SUM(G53-G51)</f>
        <v>2</v>
      </c>
      <c r="H52" s="74">
        <f>100/G53*G52</f>
        <v>50</v>
      </c>
      <c r="I52" s="173">
        <f>SUM(I53-I51)</f>
        <v>3</v>
      </c>
      <c r="J52" s="118">
        <f>100/I53*I52</f>
        <v>100</v>
      </c>
      <c r="K52" s="172">
        <f>SUM(K53-K51)</f>
        <v>0</v>
      </c>
      <c r="L52" s="118">
        <v>0</v>
      </c>
      <c r="M52" s="172">
        <f>SUM(M53-M51)</f>
        <v>4</v>
      </c>
      <c r="N52" s="118">
        <f>100/M53*M52</f>
        <v>80</v>
      </c>
      <c r="O52" s="176">
        <f>1+1</f>
        <v>2</v>
      </c>
      <c r="P52" s="74">
        <f>100/O53*O52</f>
        <v>50</v>
      </c>
      <c r="Q52" s="77">
        <f>SUM(Q53-Q51)</f>
        <v>11</v>
      </c>
      <c r="R52" s="118">
        <f>100/Q53*Q52</f>
        <v>64.705882352941188</v>
      </c>
    </row>
    <row r="53" spans="1:18" s="186" customFormat="1" ht="18" customHeight="1" thickBot="1" x14ac:dyDescent="0.25">
      <c r="A53" s="393"/>
      <c r="B53" s="181" t="s">
        <v>1</v>
      </c>
      <c r="C53" s="82">
        <v>0</v>
      </c>
      <c r="D53" s="170">
        <v>0</v>
      </c>
      <c r="E53" s="276">
        <v>1</v>
      </c>
      <c r="F53" s="83">
        <f>100/E53*E53</f>
        <v>100</v>
      </c>
      <c r="G53" s="82">
        <v>4</v>
      </c>
      <c r="H53" s="83">
        <f>100/G53*G53</f>
        <v>100</v>
      </c>
      <c r="I53" s="82">
        <v>3</v>
      </c>
      <c r="J53" s="243">
        <f>100/I53*I53</f>
        <v>100</v>
      </c>
      <c r="K53" s="82">
        <v>0</v>
      </c>
      <c r="L53" s="243">
        <v>0</v>
      </c>
      <c r="M53" s="82">
        <v>5</v>
      </c>
      <c r="N53" s="243">
        <f>100/M53*M53</f>
        <v>100</v>
      </c>
      <c r="O53" s="93">
        <f>SUM(O51:O52)</f>
        <v>4</v>
      </c>
      <c r="P53" s="243">
        <f>100/O53*O53</f>
        <v>100</v>
      </c>
      <c r="Q53" s="82">
        <f t="shared" ref="Q53" si="14">SUM(C53,E53,G53,I53,K53,M53,O53)</f>
        <v>17</v>
      </c>
      <c r="R53" s="245">
        <f>100/Q53*Q53</f>
        <v>100</v>
      </c>
    </row>
    <row r="54" spans="1:18" s="159" customFormat="1" ht="12" thickTop="1" x14ac:dyDescent="0.2">
      <c r="A54" s="162"/>
      <c r="C54" s="163"/>
      <c r="D54" s="241"/>
      <c r="E54" s="163"/>
      <c r="F54" s="163"/>
      <c r="G54" s="163"/>
      <c r="H54" s="241"/>
      <c r="I54" s="163"/>
      <c r="J54" s="241"/>
      <c r="K54" s="163"/>
      <c r="L54" s="241"/>
      <c r="M54" s="163"/>
      <c r="N54" s="241"/>
      <c r="O54" s="163"/>
      <c r="P54" s="241"/>
      <c r="Q54" s="163"/>
      <c r="R54" s="241"/>
    </row>
    <row r="55" spans="1:18" s="159" customFormat="1" ht="11.4" x14ac:dyDescent="0.2">
      <c r="A55" s="162"/>
      <c r="C55" s="163"/>
      <c r="D55" s="273"/>
      <c r="E55" s="163"/>
      <c r="F55" s="273"/>
      <c r="H55" s="272"/>
      <c r="J55" s="272"/>
      <c r="L55" s="272"/>
      <c r="N55" s="272"/>
      <c r="P55" s="272"/>
      <c r="R55" s="162"/>
    </row>
    <row r="56" spans="1:18" s="159" customFormat="1" ht="11.4" x14ac:dyDescent="0.2">
      <c r="A56" s="162"/>
      <c r="C56" s="166"/>
      <c r="D56" s="241"/>
      <c r="E56" s="166"/>
      <c r="F56" s="241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</row>
    <row r="57" spans="1:18" s="159" customFormat="1" ht="11.4" x14ac:dyDescent="0.2">
      <c r="A57" s="162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</row>
    <row r="58" spans="1:18" s="159" customFormat="1" ht="11.4" x14ac:dyDescent="0.2">
      <c r="A58" s="162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</row>
    <row r="59" spans="1:18" s="159" customFormat="1" ht="11.4" x14ac:dyDescent="0.2">
      <c r="A59" s="162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</row>
    <row r="60" spans="1:18" s="159" customFormat="1" ht="11.4" x14ac:dyDescent="0.2">
      <c r="A60" s="162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</row>
    <row r="61" spans="1:18" s="159" customFormat="1" ht="11.4" x14ac:dyDescent="0.2">
      <c r="A61" s="162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</row>
    <row r="62" spans="1:18" x14ac:dyDescent="0.25">
      <c r="C62" s="158"/>
      <c r="Q62" s="5"/>
    </row>
    <row r="63" spans="1:18" x14ac:dyDescent="0.25">
      <c r="Q63" s="5"/>
    </row>
    <row r="64" spans="1:18" x14ac:dyDescent="0.25">
      <c r="Q64" s="5"/>
    </row>
    <row r="65" spans="17:17" x14ac:dyDescent="0.25">
      <c r="Q65" s="5"/>
    </row>
  </sheetData>
  <mergeCells count="25">
    <mergeCell ref="A37:A42"/>
    <mergeCell ref="A44:A49"/>
    <mergeCell ref="A51:A53"/>
    <mergeCell ref="Q6:R6"/>
    <mergeCell ref="A8:A10"/>
    <mergeCell ref="A12:A14"/>
    <mergeCell ref="A16:A21"/>
    <mergeCell ref="A23:A28"/>
    <mergeCell ref="A30:A35"/>
    <mergeCell ref="A5:A7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 differentOddEven="1">
    <oddHeader>&amp;R&amp;G</oddHead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S86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71" sqref="A71:XFD86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123</v>
      </c>
      <c r="B3" s="2" t="s">
        <v>99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28" customFormat="1" ht="18" customHeight="1" thickBot="1" x14ac:dyDescent="0.35">
      <c r="A7" s="390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28" customFormat="1" ht="18" customHeight="1" thickTop="1" x14ac:dyDescent="0.2">
      <c r="A8" s="406" t="s">
        <v>71</v>
      </c>
      <c r="B8" s="275" t="s">
        <v>50</v>
      </c>
      <c r="C8" s="277">
        <v>0</v>
      </c>
      <c r="D8" s="278">
        <v>0</v>
      </c>
      <c r="E8" s="277">
        <v>0</v>
      </c>
      <c r="F8" s="278">
        <v>0</v>
      </c>
      <c r="G8" s="277">
        <v>0</v>
      </c>
      <c r="H8" s="278">
        <v>0</v>
      </c>
      <c r="I8" s="277">
        <v>0</v>
      </c>
      <c r="J8" s="278">
        <v>0</v>
      </c>
      <c r="K8" s="277">
        <v>0</v>
      </c>
      <c r="L8" s="68">
        <v>0</v>
      </c>
      <c r="M8" s="277">
        <v>0</v>
      </c>
      <c r="N8" s="117">
        <v>0</v>
      </c>
      <c r="O8" s="68">
        <v>0</v>
      </c>
      <c r="P8" s="68">
        <v>0</v>
      </c>
      <c r="Q8" s="71">
        <f t="shared" ref="Q8:R10" si="0">SUM(C8,E8,G8,I8,K8,M8,O8)</f>
        <v>0</v>
      </c>
      <c r="R8" s="281">
        <f t="shared" si="0"/>
        <v>0</v>
      </c>
    </row>
    <row r="9" spans="1:18" s="28" customFormat="1" ht="18" customHeight="1" x14ac:dyDescent="0.2">
      <c r="A9" s="407"/>
      <c r="B9" s="80" t="s">
        <v>169</v>
      </c>
      <c r="C9" s="92">
        <v>0</v>
      </c>
      <c r="D9" s="279">
        <v>0</v>
      </c>
      <c r="E9" s="92">
        <v>0</v>
      </c>
      <c r="F9" s="279">
        <v>0</v>
      </c>
      <c r="G9" s="92">
        <v>0</v>
      </c>
      <c r="H9" s="279">
        <v>0</v>
      </c>
      <c r="I9" s="92">
        <v>0</v>
      </c>
      <c r="J9" s="279">
        <v>0</v>
      </c>
      <c r="K9" s="92">
        <v>0</v>
      </c>
      <c r="L9" s="74">
        <v>0</v>
      </c>
      <c r="M9" s="92">
        <v>0</v>
      </c>
      <c r="N9" s="118">
        <v>0</v>
      </c>
      <c r="O9" s="74">
        <v>0</v>
      </c>
      <c r="P9" s="74">
        <v>0</v>
      </c>
      <c r="Q9" s="77">
        <f t="shared" si="0"/>
        <v>0</v>
      </c>
      <c r="R9" s="282">
        <f t="shared" si="0"/>
        <v>0</v>
      </c>
    </row>
    <row r="10" spans="1:18" s="28" customFormat="1" ht="18" customHeight="1" thickBot="1" x14ac:dyDescent="0.25">
      <c r="A10" s="408"/>
      <c r="B10" s="81" t="s">
        <v>1</v>
      </c>
      <c r="C10" s="93">
        <v>0</v>
      </c>
      <c r="D10" s="280">
        <v>0</v>
      </c>
      <c r="E10" s="93">
        <v>0</v>
      </c>
      <c r="F10" s="280">
        <v>0</v>
      </c>
      <c r="G10" s="93">
        <v>0</v>
      </c>
      <c r="H10" s="280">
        <v>0</v>
      </c>
      <c r="I10" s="93">
        <v>0</v>
      </c>
      <c r="J10" s="280">
        <v>0</v>
      </c>
      <c r="K10" s="93">
        <v>0</v>
      </c>
      <c r="L10" s="245">
        <v>0</v>
      </c>
      <c r="M10" s="93">
        <v>0</v>
      </c>
      <c r="N10" s="245">
        <v>0</v>
      </c>
      <c r="O10" s="82">
        <v>0</v>
      </c>
      <c r="P10" s="243">
        <v>0</v>
      </c>
      <c r="Q10" s="82">
        <f t="shared" si="0"/>
        <v>0</v>
      </c>
      <c r="R10" s="283">
        <f t="shared" si="0"/>
        <v>0</v>
      </c>
    </row>
    <row r="11" spans="1:18" s="28" customFormat="1" ht="18" hidden="1" customHeight="1" thickTop="1" thickBot="1" x14ac:dyDescent="0.35">
      <c r="A11" s="86"/>
      <c r="B11" s="10"/>
      <c r="C11" s="95"/>
      <c r="D11" s="239"/>
      <c r="E11" s="95"/>
      <c r="F11" s="239"/>
      <c r="G11" s="95"/>
      <c r="H11" s="239"/>
      <c r="I11" s="95"/>
      <c r="J11" s="239"/>
      <c r="K11" s="95"/>
      <c r="L11" s="239"/>
      <c r="M11" s="95"/>
      <c r="N11" s="239"/>
      <c r="O11" s="95"/>
      <c r="P11" s="239"/>
      <c r="Q11" s="95"/>
      <c r="R11" s="239"/>
    </row>
    <row r="12" spans="1:18" s="159" customFormat="1" ht="18" hidden="1" customHeight="1" thickTop="1" x14ac:dyDescent="0.2">
      <c r="A12" s="406" t="s">
        <v>72</v>
      </c>
      <c r="B12" s="66" t="s">
        <v>50</v>
      </c>
      <c r="C12" s="96"/>
      <c r="D12" s="97" t="e">
        <f>100/C17*C12</f>
        <v>#DIV/0!</v>
      </c>
      <c r="E12" s="69"/>
      <c r="F12" s="117" t="e">
        <f>100/E17*E12</f>
        <v>#DIV/0!</v>
      </c>
      <c r="G12" s="67"/>
      <c r="H12" s="68" t="e">
        <f>100/G17*G12</f>
        <v>#DIV/0!</v>
      </c>
      <c r="I12" s="69"/>
      <c r="J12" s="117" t="e">
        <f>100/I17*I12</f>
        <v>#DIV/0!</v>
      </c>
      <c r="K12" s="67"/>
      <c r="L12" s="68" t="e">
        <f>100/K17*K12</f>
        <v>#DIV/0!</v>
      </c>
      <c r="M12" s="69"/>
      <c r="N12" s="117" t="e">
        <f>100/M17*M12</f>
        <v>#DIV/0!</v>
      </c>
      <c r="O12" s="67"/>
      <c r="P12" s="68" t="e">
        <f>100/O17*O12</f>
        <v>#DIV/0!</v>
      </c>
      <c r="Q12" s="71">
        <f t="shared" ref="Q12:Q14" si="1">SUM(C12,E12,G12,I12,K12,M12,O12)</f>
        <v>0</v>
      </c>
      <c r="R12" s="117" t="e">
        <f>100/Q17*Q12</f>
        <v>#DIV/0!</v>
      </c>
    </row>
    <row r="13" spans="1:18" s="159" customFormat="1" ht="18" hidden="1" customHeight="1" x14ac:dyDescent="0.2">
      <c r="A13" s="407"/>
      <c r="B13" s="72" t="s">
        <v>169</v>
      </c>
      <c r="C13" s="98"/>
      <c r="D13" s="91" t="e">
        <f>100/C17*C13</f>
        <v>#DIV/0!</v>
      </c>
      <c r="E13" s="75"/>
      <c r="F13" s="118" t="e">
        <f>100/E17*E13</f>
        <v>#DIV/0!</v>
      </c>
      <c r="G13" s="73"/>
      <c r="H13" s="74" t="e">
        <f>100/G17*G13</f>
        <v>#DIV/0!</v>
      </c>
      <c r="I13" s="75"/>
      <c r="J13" s="118" t="e">
        <f>100/I17*I13</f>
        <v>#DIV/0!</v>
      </c>
      <c r="K13" s="73"/>
      <c r="L13" s="74" t="e">
        <f>100/K17*K13</f>
        <v>#DIV/0!</v>
      </c>
      <c r="M13" s="75"/>
      <c r="N13" s="118" t="e">
        <f>100/M17*M13</f>
        <v>#DIV/0!</v>
      </c>
      <c r="O13" s="73"/>
      <c r="P13" s="74" t="e">
        <f>100/O17*O13</f>
        <v>#DIV/0!</v>
      </c>
      <c r="Q13" s="77">
        <f t="shared" si="1"/>
        <v>0</v>
      </c>
      <c r="R13" s="118" t="e">
        <f>100/Q17*Q13</f>
        <v>#DIV/0!</v>
      </c>
    </row>
    <row r="14" spans="1:18" s="159" customFormat="1" ht="18" hidden="1" customHeight="1" x14ac:dyDescent="0.2">
      <c r="A14" s="407"/>
      <c r="B14" s="72" t="s">
        <v>51</v>
      </c>
      <c r="C14" s="98"/>
      <c r="D14" s="91" t="e">
        <f>100/C17*C14</f>
        <v>#DIV/0!</v>
      </c>
      <c r="E14" s="75"/>
      <c r="F14" s="118" t="e">
        <f>100/E17*E14</f>
        <v>#DIV/0!</v>
      </c>
      <c r="G14" s="73"/>
      <c r="H14" s="74" t="e">
        <f>100/G17*G14</f>
        <v>#DIV/0!</v>
      </c>
      <c r="I14" s="75"/>
      <c r="J14" s="118" t="e">
        <f>100/I17*I14</f>
        <v>#DIV/0!</v>
      </c>
      <c r="K14" s="73"/>
      <c r="L14" s="74" t="e">
        <f>100/K17*K14</f>
        <v>#DIV/0!</v>
      </c>
      <c r="M14" s="75"/>
      <c r="N14" s="118" t="e">
        <f>100/M17*M14</f>
        <v>#DIV/0!</v>
      </c>
      <c r="O14" s="73"/>
      <c r="P14" s="74" t="e">
        <f>100/O17*O14</f>
        <v>#DIV/0!</v>
      </c>
      <c r="Q14" s="77">
        <f t="shared" si="1"/>
        <v>0</v>
      </c>
      <c r="R14" s="118" t="e">
        <f>100/Q17*Q14</f>
        <v>#DIV/0!</v>
      </c>
    </row>
    <row r="15" spans="1:18" s="159" customFormat="1" ht="18" hidden="1" customHeight="1" x14ac:dyDescent="0.2">
      <c r="A15" s="407"/>
      <c r="B15" s="72" t="s">
        <v>52</v>
      </c>
      <c r="C15" s="90"/>
      <c r="D15" s="91" t="e">
        <f>100/C17*C15</f>
        <v>#DIV/0!</v>
      </c>
      <c r="E15" s="77"/>
      <c r="F15" s="118" t="e">
        <f>100/E17*E15</f>
        <v>#DIV/0!</v>
      </c>
      <c r="G15" s="78"/>
      <c r="H15" s="74" t="e">
        <f>100/G17*G15</f>
        <v>#DIV/0!</v>
      </c>
      <c r="I15" s="77"/>
      <c r="J15" s="242" t="e">
        <f>100/I17*I15</f>
        <v>#DIV/0!</v>
      </c>
      <c r="K15" s="78"/>
      <c r="L15" s="244" t="e">
        <f>100/K17*K15</f>
        <v>#DIV/0!</v>
      </c>
      <c r="M15" s="77"/>
      <c r="N15" s="242" t="e">
        <f>100/M17*M15</f>
        <v>#DIV/0!</v>
      </c>
      <c r="O15" s="78"/>
      <c r="P15" s="244" t="e">
        <f>100/O17*O15</f>
        <v>#DIV/0!</v>
      </c>
      <c r="Q15" s="77">
        <f>SUM(C15,E15,G15,I15,K15,M15,O15)</f>
        <v>0</v>
      </c>
      <c r="R15" s="242" t="e">
        <f>100/Q17*Q15</f>
        <v>#DIV/0!</v>
      </c>
    </row>
    <row r="16" spans="1:18" s="159" customFormat="1" ht="18" hidden="1" customHeight="1" x14ac:dyDescent="0.2">
      <c r="A16" s="407"/>
      <c r="B16" s="80" t="s">
        <v>53</v>
      </c>
      <c r="C16" s="92"/>
      <c r="D16" s="91" t="e">
        <f>100/C17*C16</f>
        <v>#DIV/0!</v>
      </c>
      <c r="E16" s="92"/>
      <c r="F16" s="91" t="e">
        <f>100/E17*E16</f>
        <v>#DIV/0!</v>
      </c>
      <c r="G16" s="77"/>
      <c r="H16" s="74" t="e">
        <f>100/G17*G16</f>
        <v>#DIV/0!</v>
      </c>
      <c r="I16" s="77"/>
      <c r="J16" s="74" t="e">
        <f>100/I17*I16</f>
        <v>#DIV/0!</v>
      </c>
      <c r="K16" s="77"/>
      <c r="L16" s="74" t="e">
        <f>100/K17*K16</f>
        <v>#DIV/0!</v>
      </c>
      <c r="M16" s="77"/>
      <c r="N16" s="74" t="e">
        <f>100/M17*M16</f>
        <v>#DIV/0!</v>
      </c>
      <c r="O16" s="77"/>
      <c r="P16" s="74" t="e">
        <f>100/O17*O16</f>
        <v>#DIV/0!</v>
      </c>
      <c r="Q16" s="92">
        <f>SUM(C16,E16,G16,I16,K16,M16,O16)</f>
        <v>0</v>
      </c>
      <c r="R16" s="121" t="e">
        <f>100/Q17*Q16</f>
        <v>#DIV/0!</v>
      </c>
    </row>
    <row r="17" spans="1:19" s="159" customFormat="1" ht="18" hidden="1" customHeight="1" thickBot="1" x14ac:dyDescent="0.25">
      <c r="A17" s="408"/>
      <c r="B17" s="81" t="s">
        <v>1</v>
      </c>
      <c r="C17" s="93"/>
      <c r="D17" s="94" t="e">
        <f>100/C17*C17</f>
        <v>#DIV/0!</v>
      </c>
      <c r="E17" s="82"/>
      <c r="F17" s="83" t="e">
        <f>100/E17*E17</f>
        <v>#DIV/0!</v>
      </c>
      <c r="G17" s="82"/>
      <c r="H17" s="83" t="e">
        <f>100/G17*G17</f>
        <v>#DIV/0!</v>
      </c>
      <c r="I17" s="82"/>
      <c r="J17" s="243" t="e">
        <f>100/I17*I17</f>
        <v>#DIV/0!</v>
      </c>
      <c r="K17" s="82"/>
      <c r="L17" s="245" t="e">
        <f>100/K17*K17</f>
        <v>#DIV/0!</v>
      </c>
      <c r="M17" s="82"/>
      <c r="N17" s="243" t="e">
        <f>100/M17*M17</f>
        <v>#DIV/0!</v>
      </c>
      <c r="O17" s="82"/>
      <c r="P17" s="243" t="e">
        <f>100/O17*O17</f>
        <v>#DIV/0!</v>
      </c>
      <c r="Q17" s="82">
        <f t="shared" ref="Q17" si="2">SUM(C17,E17,G17,I17,K17,M17,O17)</f>
        <v>0</v>
      </c>
      <c r="R17" s="245" t="e">
        <f>100/Q17*Q17</f>
        <v>#DIV/0!</v>
      </c>
    </row>
    <row r="18" spans="1:19" s="159" customFormat="1" ht="18" hidden="1" customHeight="1" thickTop="1" thickBot="1" x14ac:dyDescent="0.25">
      <c r="A18" s="160"/>
      <c r="C18" s="167"/>
      <c r="D18" s="240"/>
      <c r="E18" s="167"/>
      <c r="F18" s="240"/>
      <c r="G18" s="167"/>
      <c r="H18" s="240"/>
      <c r="I18" s="167"/>
      <c r="J18" s="240"/>
      <c r="K18" s="167"/>
      <c r="L18" s="240"/>
      <c r="M18" s="167"/>
      <c r="N18" s="240"/>
      <c r="O18" s="167"/>
      <c r="P18" s="240"/>
      <c r="Q18" s="167"/>
      <c r="R18" s="240"/>
    </row>
    <row r="19" spans="1:19" s="159" customFormat="1" ht="18" hidden="1" customHeight="1" thickTop="1" x14ac:dyDescent="0.2">
      <c r="A19" s="406" t="s">
        <v>73</v>
      </c>
      <c r="B19" s="66" t="s">
        <v>50</v>
      </c>
      <c r="C19" s="96"/>
      <c r="D19" s="97" t="e">
        <f>100/C24*C19</f>
        <v>#DIV/0!</v>
      </c>
      <c r="E19" s="69"/>
      <c r="F19" s="117" t="e">
        <f>100/E24*E19</f>
        <v>#DIV/0!</v>
      </c>
      <c r="G19" s="67"/>
      <c r="H19" s="68" t="e">
        <f>100/G24*G19</f>
        <v>#DIV/0!</v>
      </c>
      <c r="I19" s="69"/>
      <c r="J19" s="117" t="e">
        <f>100/I24*I19</f>
        <v>#DIV/0!</v>
      </c>
      <c r="K19" s="67"/>
      <c r="L19" s="68" t="e">
        <f>100/K24*K19</f>
        <v>#DIV/0!</v>
      </c>
      <c r="M19" s="69"/>
      <c r="N19" s="117" t="e">
        <f>100/M24*M19</f>
        <v>#DIV/0!</v>
      </c>
      <c r="O19" s="67"/>
      <c r="P19" s="68" t="e">
        <f>100/O24*O19</f>
        <v>#DIV/0!</v>
      </c>
      <c r="Q19" s="71">
        <f t="shared" ref="Q19:Q21" si="3">SUM(C19,E19,G19,I19,K19,M19,O19)</f>
        <v>0</v>
      </c>
      <c r="R19" s="117" t="e">
        <f>100/Q24*Q19</f>
        <v>#DIV/0!</v>
      </c>
    </row>
    <row r="20" spans="1:19" s="159" customFormat="1" ht="18" hidden="1" customHeight="1" x14ac:dyDescent="0.2">
      <c r="A20" s="407"/>
      <c r="B20" s="72" t="s">
        <v>169</v>
      </c>
      <c r="C20" s="98"/>
      <c r="D20" s="91" t="e">
        <f>100/C24*C20</f>
        <v>#DIV/0!</v>
      </c>
      <c r="E20" s="75"/>
      <c r="F20" s="118" t="e">
        <f>100/E24*E20</f>
        <v>#DIV/0!</v>
      </c>
      <c r="G20" s="73"/>
      <c r="H20" s="74" t="e">
        <f>100/G24*G20</f>
        <v>#DIV/0!</v>
      </c>
      <c r="I20" s="75"/>
      <c r="J20" s="118" t="e">
        <f>100/I24*I20</f>
        <v>#DIV/0!</v>
      </c>
      <c r="K20" s="73"/>
      <c r="L20" s="74" t="e">
        <f>100/K24*K20</f>
        <v>#DIV/0!</v>
      </c>
      <c r="M20" s="75"/>
      <c r="N20" s="118" t="e">
        <f>100/M24*M20</f>
        <v>#DIV/0!</v>
      </c>
      <c r="O20" s="73"/>
      <c r="P20" s="74" t="e">
        <f>100/O24*O20</f>
        <v>#DIV/0!</v>
      </c>
      <c r="Q20" s="77">
        <f t="shared" si="3"/>
        <v>0</v>
      </c>
      <c r="R20" s="118" t="e">
        <f>100/Q24*Q20</f>
        <v>#DIV/0!</v>
      </c>
    </row>
    <row r="21" spans="1:19" s="159" customFormat="1" ht="18" hidden="1" customHeight="1" x14ac:dyDescent="0.2">
      <c r="A21" s="407"/>
      <c r="B21" s="72" t="s">
        <v>51</v>
      </c>
      <c r="C21" s="98"/>
      <c r="D21" s="91" t="e">
        <f>100/C24*C21</f>
        <v>#DIV/0!</v>
      </c>
      <c r="E21" s="75"/>
      <c r="F21" s="118" t="e">
        <f>100/E24*E21</f>
        <v>#DIV/0!</v>
      </c>
      <c r="G21" s="73"/>
      <c r="H21" s="74" t="e">
        <f>100/G24*G21</f>
        <v>#DIV/0!</v>
      </c>
      <c r="I21" s="75"/>
      <c r="J21" s="118" t="e">
        <f>100/I24*I21</f>
        <v>#DIV/0!</v>
      </c>
      <c r="K21" s="73"/>
      <c r="L21" s="74" t="e">
        <f>100/K24*K21</f>
        <v>#DIV/0!</v>
      </c>
      <c r="M21" s="75"/>
      <c r="N21" s="118" t="e">
        <f>100/M24*M21</f>
        <v>#DIV/0!</v>
      </c>
      <c r="O21" s="73"/>
      <c r="P21" s="74" t="e">
        <f>100/O24*O21</f>
        <v>#DIV/0!</v>
      </c>
      <c r="Q21" s="77">
        <f t="shared" si="3"/>
        <v>0</v>
      </c>
      <c r="R21" s="118" t="e">
        <f>100/Q24*Q21</f>
        <v>#DIV/0!</v>
      </c>
    </row>
    <row r="22" spans="1:19" s="159" customFormat="1" ht="18" hidden="1" customHeight="1" x14ac:dyDescent="0.2">
      <c r="A22" s="407"/>
      <c r="B22" s="72" t="s">
        <v>52</v>
      </c>
      <c r="C22" s="90"/>
      <c r="D22" s="91" t="e">
        <f>100/C24*C22</f>
        <v>#DIV/0!</v>
      </c>
      <c r="E22" s="77"/>
      <c r="F22" s="118" t="e">
        <f>100/E24*E22</f>
        <v>#DIV/0!</v>
      </c>
      <c r="G22" s="78"/>
      <c r="H22" s="74" t="e">
        <f>100/G24*G22</f>
        <v>#DIV/0!</v>
      </c>
      <c r="I22" s="77"/>
      <c r="J22" s="242" t="e">
        <f>100/I24*I22</f>
        <v>#DIV/0!</v>
      </c>
      <c r="K22" s="78"/>
      <c r="L22" s="244" t="e">
        <f>100/K24*K22</f>
        <v>#DIV/0!</v>
      </c>
      <c r="M22" s="77"/>
      <c r="N22" s="242" t="e">
        <f>100/M24*M22</f>
        <v>#DIV/0!</v>
      </c>
      <c r="O22" s="78"/>
      <c r="P22" s="244" t="e">
        <f>100/O24*O22</f>
        <v>#DIV/0!</v>
      </c>
      <c r="Q22" s="77">
        <f>SUM(C22,E22,G22,I22,K22,M22,O22)</f>
        <v>0</v>
      </c>
      <c r="R22" s="242" t="e">
        <f>100/Q24*Q22</f>
        <v>#DIV/0!</v>
      </c>
    </row>
    <row r="23" spans="1:19" s="159" customFormat="1" ht="18" hidden="1" customHeight="1" x14ac:dyDescent="0.2">
      <c r="A23" s="407"/>
      <c r="B23" s="80" t="s">
        <v>53</v>
      </c>
      <c r="C23" s="92"/>
      <c r="D23" s="91" t="e">
        <f>100/C24*C23</f>
        <v>#DIV/0!</v>
      </c>
      <c r="E23" s="92"/>
      <c r="F23" s="91" t="e">
        <f>100/E24*E23</f>
        <v>#DIV/0!</v>
      </c>
      <c r="G23" s="77"/>
      <c r="H23" s="74" t="e">
        <f>100/G24*G23</f>
        <v>#DIV/0!</v>
      </c>
      <c r="I23" s="77"/>
      <c r="J23" s="74" t="e">
        <f>100/I24*I23</f>
        <v>#DIV/0!</v>
      </c>
      <c r="K23" s="77"/>
      <c r="L23" s="74" t="e">
        <f>100/K24*K23</f>
        <v>#DIV/0!</v>
      </c>
      <c r="M23" s="77"/>
      <c r="N23" s="74" t="e">
        <f>100/M24*M23</f>
        <v>#DIV/0!</v>
      </c>
      <c r="O23" s="77"/>
      <c r="P23" s="74" t="e">
        <f>100/O24*O23</f>
        <v>#DIV/0!</v>
      </c>
      <c r="Q23" s="92">
        <f>SUM(C23,E23,G23,I23,K23,M23,O23)</f>
        <v>0</v>
      </c>
      <c r="R23" s="91" t="e">
        <f>100/Q24*Q23</f>
        <v>#DIV/0!</v>
      </c>
      <c r="S23" s="161"/>
    </row>
    <row r="24" spans="1:19" s="159" customFormat="1" ht="18" hidden="1" customHeight="1" thickBot="1" x14ac:dyDescent="0.25">
      <c r="A24" s="408"/>
      <c r="B24" s="81" t="s">
        <v>1</v>
      </c>
      <c r="C24" s="93"/>
      <c r="D24" s="94" t="e">
        <f>100/C24*C24</f>
        <v>#DIV/0!</v>
      </c>
      <c r="E24" s="82"/>
      <c r="F24" s="83" t="e">
        <f>100/E24*E24</f>
        <v>#DIV/0!</v>
      </c>
      <c r="G24" s="82"/>
      <c r="H24" s="83" t="e">
        <f>100/G24*G24</f>
        <v>#DIV/0!</v>
      </c>
      <c r="I24" s="82"/>
      <c r="J24" s="243" t="e">
        <f>100/I24*I24</f>
        <v>#DIV/0!</v>
      </c>
      <c r="K24" s="82"/>
      <c r="L24" s="245" t="e">
        <f>100/K24*K24</f>
        <v>#DIV/0!</v>
      </c>
      <c r="M24" s="82"/>
      <c r="N24" s="243" t="e">
        <f>100/M24*M24</f>
        <v>#DIV/0!</v>
      </c>
      <c r="O24" s="82"/>
      <c r="P24" s="243" t="e">
        <f>100/O24*O24</f>
        <v>#DIV/0!</v>
      </c>
      <c r="Q24" s="82">
        <f t="shared" ref="Q24" si="4">SUM(C24,E24,G24,I24,K24,M24,O24)</f>
        <v>0</v>
      </c>
      <c r="R24" s="245" t="e">
        <f>100/Q24*Q24</f>
        <v>#DIV/0!</v>
      </c>
    </row>
    <row r="25" spans="1:19" s="159" customFormat="1" ht="18" hidden="1" customHeight="1" thickTop="1" thickBot="1" x14ac:dyDescent="0.25">
      <c r="A25" s="160"/>
      <c r="C25" s="167"/>
      <c r="D25" s="240"/>
      <c r="E25" s="167"/>
      <c r="F25" s="240"/>
      <c r="G25" s="167"/>
      <c r="H25" s="240"/>
      <c r="I25" s="167"/>
      <c r="J25" s="240"/>
      <c r="K25" s="167"/>
      <c r="L25" s="240"/>
      <c r="M25" s="167"/>
      <c r="N25" s="240"/>
      <c r="O25" s="167"/>
      <c r="P25" s="240"/>
      <c r="Q25" s="167"/>
      <c r="R25" s="240"/>
    </row>
    <row r="26" spans="1:19" s="159" customFormat="1" ht="18" hidden="1" customHeight="1" thickTop="1" x14ac:dyDescent="0.2">
      <c r="A26" s="406" t="s">
        <v>74</v>
      </c>
      <c r="B26" s="66" t="s">
        <v>50</v>
      </c>
      <c r="C26" s="96"/>
      <c r="D26" s="97" t="e">
        <f>100/C31*C26</f>
        <v>#DIV/0!</v>
      </c>
      <c r="E26" s="69"/>
      <c r="F26" s="117" t="e">
        <f>100/E31*E26</f>
        <v>#DIV/0!</v>
      </c>
      <c r="G26" s="67"/>
      <c r="H26" s="68" t="e">
        <f>100/G31*G26</f>
        <v>#DIV/0!</v>
      </c>
      <c r="I26" s="69"/>
      <c r="J26" s="117" t="e">
        <f>100/I31*I26</f>
        <v>#DIV/0!</v>
      </c>
      <c r="K26" s="67"/>
      <c r="L26" s="68" t="e">
        <f>100/K31*K26</f>
        <v>#DIV/0!</v>
      </c>
      <c r="M26" s="69"/>
      <c r="N26" s="117" t="e">
        <f>100/M31*M26</f>
        <v>#DIV/0!</v>
      </c>
      <c r="O26" s="67"/>
      <c r="P26" s="68" t="e">
        <f>100/O31*O26</f>
        <v>#DIV/0!</v>
      </c>
      <c r="Q26" s="71">
        <f t="shared" ref="Q26:Q28" si="5">SUM(C26,E26,G26,I26,K26,M26,O26)</f>
        <v>0</v>
      </c>
      <c r="R26" s="117" t="e">
        <f>100/Q31*Q26</f>
        <v>#DIV/0!</v>
      </c>
    </row>
    <row r="27" spans="1:19" s="159" customFormat="1" ht="18" hidden="1" customHeight="1" x14ac:dyDescent="0.2">
      <c r="A27" s="407"/>
      <c r="B27" s="72" t="s">
        <v>169</v>
      </c>
      <c r="C27" s="98"/>
      <c r="D27" s="91" t="e">
        <f>100/C31*C27</f>
        <v>#DIV/0!</v>
      </c>
      <c r="E27" s="75"/>
      <c r="F27" s="118" t="e">
        <f>100/E31*E27</f>
        <v>#DIV/0!</v>
      </c>
      <c r="G27" s="73"/>
      <c r="H27" s="74" t="e">
        <f>100/G31*G27</f>
        <v>#DIV/0!</v>
      </c>
      <c r="I27" s="75"/>
      <c r="J27" s="118" t="e">
        <f>100/I31*I27</f>
        <v>#DIV/0!</v>
      </c>
      <c r="K27" s="73"/>
      <c r="L27" s="74" t="e">
        <f>100/K31*K27</f>
        <v>#DIV/0!</v>
      </c>
      <c r="M27" s="75"/>
      <c r="N27" s="118" t="e">
        <f>100/M31*M27</f>
        <v>#DIV/0!</v>
      </c>
      <c r="O27" s="73"/>
      <c r="P27" s="74" t="e">
        <f>100/O31*O27</f>
        <v>#DIV/0!</v>
      </c>
      <c r="Q27" s="77">
        <f t="shared" si="5"/>
        <v>0</v>
      </c>
      <c r="R27" s="118" t="e">
        <f>100/Q31*Q27</f>
        <v>#DIV/0!</v>
      </c>
    </row>
    <row r="28" spans="1:19" s="159" customFormat="1" ht="18" hidden="1" customHeight="1" x14ac:dyDescent="0.2">
      <c r="A28" s="407"/>
      <c r="B28" s="72" t="s">
        <v>51</v>
      </c>
      <c r="C28" s="98"/>
      <c r="D28" s="91" t="e">
        <f>100/C31*C28</f>
        <v>#DIV/0!</v>
      </c>
      <c r="E28" s="75"/>
      <c r="F28" s="118" t="e">
        <f>100/E31*E28</f>
        <v>#DIV/0!</v>
      </c>
      <c r="G28" s="73"/>
      <c r="H28" s="74" t="e">
        <f>100/G31*G28</f>
        <v>#DIV/0!</v>
      </c>
      <c r="I28" s="75"/>
      <c r="J28" s="118" t="e">
        <f>100/I31*I28</f>
        <v>#DIV/0!</v>
      </c>
      <c r="K28" s="73"/>
      <c r="L28" s="74" t="e">
        <f>100/K31*K28</f>
        <v>#DIV/0!</v>
      </c>
      <c r="M28" s="75"/>
      <c r="N28" s="118" t="e">
        <f>100/M31*M28</f>
        <v>#DIV/0!</v>
      </c>
      <c r="O28" s="73"/>
      <c r="P28" s="74" t="e">
        <f>100/O31*O28</f>
        <v>#DIV/0!</v>
      </c>
      <c r="Q28" s="77">
        <f t="shared" si="5"/>
        <v>0</v>
      </c>
      <c r="R28" s="118" t="e">
        <f>100/Q31*Q28</f>
        <v>#DIV/0!</v>
      </c>
    </row>
    <row r="29" spans="1:19" s="159" customFormat="1" ht="18" hidden="1" customHeight="1" x14ac:dyDescent="0.2">
      <c r="A29" s="407"/>
      <c r="B29" s="72" t="s">
        <v>52</v>
      </c>
      <c r="C29" s="90"/>
      <c r="D29" s="91" t="e">
        <f>100/C31*C29</f>
        <v>#DIV/0!</v>
      </c>
      <c r="E29" s="77"/>
      <c r="F29" s="118" t="e">
        <f>100/E31*E29</f>
        <v>#DIV/0!</v>
      </c>
      <c r="G29" s="78"/>
      <c r="H29" s="74" t="e">
        <f>100/G31*G29</f>
        <v>#DIV/0!</v>
      </c>
      <c r="I29" s="77"/>
      <c r="J29" s="242" t="e">
        <f>100/I31*I29</f>
        <v>#DIV/0!</v>
      </c>
      <c r="K29" s="78"/>
      <c r="L29" s="244" t="e">
        <f>100/K31*K29</f>
        <v>#DIV/0!</v>
      </c>
      <c r="M29" s="77"/>
      <c r="N29" s="242" t="e">
        <f>100/M31*M29</f>
        <v>#DIV/0!</v>
      </c>
      <c r="O29" s="78"/>
      <c r="P29" s="244" t="e">
        <f>100/O31*O29</f>
        <v>#DIV/0!</v>
      </c>
      <c r="Q29" s="77">
        <f>SUM(C29,E29,G29,I29,K29,M29,O29)</f>
        <v>0</v>
      </c>
      <c r="R29" s="242" t="e">
        <f>100/Q31*Q29</f>
        <v>#DIV/0!</v>
      </c>
    </row>
    <row r="30" spans="1:19" s="159" customFormat="1" ht="18" hidden="1" customHeight="1" x14ac:dyDescent="0.2">
      <c r="A30" s="407"/>
      <c r="B30" s="80" t="s">
        <v>53</v>
      </c>
      <c r="C30" s="92"/>
      <c r="D30" s="91" t="e">
        <f>100/C31*C30</f>
        <v>#DIV/0!</v>
      </c>
      <c r="E30" s="92"/>
      <c r="F30" s="91" t="e">
        <f>100/E31*E30</f>
        <v>#DIV/0!</v>
      </c>
      <c r="G30" s="77"/>
      <c r="H30" s="74" t="e">
        <f>100/G31*G30</f>
        <v>#DIV/0!</v>
      </c>
      <c r="I30" s="77"/>
      <c r="J30" s="74" t="e">
        <f>100/I31*I30</f>
        <v>#DIV/0!</v>
      </c>
      <c r="K30" s="77"/>
      <c r="L30" s="74" t="e">
        <f>100/K31*K30</f>
        <v>#DIV/0!</v>
      </c>
      <c r="M30" s="77"/>
      <c r="N30" s="74" t="e">
        <f>100/M31*M30</f>
        <v>#DIV/0!</v>
      </c>
      <c r="O30" s="77"/>
      <c r="P30" s="74" t="e">
        <f>100/O31*O30</f>
        <v>#DIV/0!</v>
      </c>
      <c r="Q30" s="92">
        <f>SUM(C30,E30,G30,I30,K30,M30,O30)</f>
        <v>0</v>
      </c>
      <c r="R30" s="91" t="e">
        <f>100/Q31*Q30</f>
        <v>#DIV/0!</v>
      </c>
      <c r="S30" s="161"/>
    </row>
    <row r="31" spans="1:19" s="159" customFormat="1" ht="18" hidden="1" customHeight="1" thickBot="1" x14ac:dyDescent="0.25">
      <c r="A31" s="408"/>
      <c r="B31" s="81" t="s">
        <v>1</v>
      </c>
      <c r="C31" s="93"/>
      <c r="D31" s="94" t="e">
        <f>100/C31*C31</f>
        <v>#DIV/0!</v>
      </c>
      <c r="E31" s="82"/>
      <c r="F31" s="83" t="e">
        <f>100/E31*E31</f>
        <v>#DIV/0!</v>
      </c>
      <c r="G31" s="82"/>
      <c r="H31" s="83" t="e">
        <f>100/G31*G31</f>
        <v>#DIV/0!</v>
      </c>
      <c r="I31" s="82"/>
      <c r="J31" s="243" t="e">
        <f>100/I31*I31</f>
        <v>#DIV/0!</v>
      </c>
      <c r="K31" s="82"/>
      <c r="L31" s="245" t="e">
        <f>100/K31*K31</f>
        <v>#DIV/0!</v>
      </c>
      <c r="M31" s="82"/>
      <c r="N31" s="243" t="e">
        <f>100/M31*M31</f>
        <v>#DIV/0!</v>
      </c>
      <c r="O31" s="82"/>
      <c r="P31" s="243" t="e">
        <f>100/O31*O31</f>
        <v>#DIV/0!</v>
      </c>
      <c r="Q31" s="82">
        <f t="shared" ref="Q31" si="6">SUM(C31,E31,G31,I31,K31,M31,O31)</f>
        <v>0</v>
      </c>
      <c r="R31" s="245" t="e">
        <f>100/Q31*Q31</f>
        <v>#DIV/0!</v>
      </c>
    </row>
    <row r="32" spans="1:19" s="159" customFormat="1" ht="18" hidden="1" customHeight="1" thickTop="1" thickBot="1" x14ac:dyDescent="0.25">
      <c r="A32" s="160"/>
      <c r="C32" s="167"/>
      <c r="D32" s="240"/>
      <c r="E32" s="167"/>
      <c r="F32" s="240"/>
      <c r="G32" s="167"/>
      <c r="H32" s="240"/>
      <c r="I32" s="167"/>
      <c r="J32" s="240"/>
      <c r="K32" s="167"/>
      <c r="L32" s="240"/>
      <c r="M32" s="167"/>
      <c r="N32" s="240"/>
      <c r="O32" s="167"/>
      <c r="P32" s="240"/>
      <c r="Q32" s="167"/>
      <c r="R32" s="240"/>
    </row>
    <row r="33" spans="1:19" s="159" customFormat="1" ht="18" hidden="1" customHeight="1" thickTop="1" x14ac:dyDescent="0.2">
      <c r="A33" s="406" t="s">
        <v>75</v>
      </c>
      <c r="B33" s="66" t="s">
        <v>50</v>
      </c>
      <c r="C33" s="96"/>
      <c r="D33" s="97" t="e">
        <f>100/C38*C33</f>
        <v>#DIV/0!</v>
      </c>
      <c r="E33" s="69"/>
      <c r="F33" s="117" t="e">
        <f>100/E38*E33</f>
        <v>#DIV/0!</v>
      </c>
      <c r="G33" s="67"/>
      <c r="H33" s="68" t="e">
        <f>100/G38*G33</f>
        <v>#DIV/0!</v>
      </c>
      <c r="I33" s="69"/>
      <c r="J33" s="117" t="e">
        <f>100/I38*I33</f>
        <v>#DIV/0!</v>
      </c>
      <c r="K33" s="67"/>
      <c r="L33" s="68" t="e">
        <f>100/K38*K33</f>
        <v>#DIV/0!</v>
      </c>
      <c r="M33" s="69"/>
      <c r="N33" s="117" t="e">
        <f>100/M38*M33</f>
        <v>#DIV/0!</v>
      </c>
      <c r="O33" s="67"/>
      <c r="P33" s="68" t="e">
        <f>100/O38*O33</f>
        <v>#DIV/0!</v>
      </c>
      <c r="Q33" s="71">
        <f t="shared" ref="Q33:Q35" si="7">SUM(C33,E33,G33,I33,K33,M33,O33)</f>
        <v>0</v>
      </c>
      <c r="R33" s="117" t="e">
        <f>100/Q38*Q33</f>
        <v>#DIV/0!</v>
      </c>
    </row>
    <row r="34" spans="1:19" s="159" customFormat="1" ht="18" hidden="1" customHeight="1" x14ac:dyDescent="0.2">
      <c r="A34" s="407"/>
      <c r="B34" s="72" t="s">
        <v>169</v>
      </c>
      <c r="C34" s="98"/>
      <c r="D34" s="91" t="e">
        <f>100/C38*C34</f>
        <v>#DIV/0!</v>
      </c>
      <c r="E34" s="75"/>
      <c r="F34" s="118" t="e">
        <f>100/E38*E34</f>
        <v>#DIV/0!</v>
      </c>
      <c r="G34" s="73"/>
      <c r="H34" s="74" t="e">
        <f>100/G38*G34</f>
        <v>#DIV/0!</v>
      </c>
      <c r="I34" s="75"/>
      <c r="J34" s="118" t="e">
        <f>100/I38*I34</f>
        <v>#DIV/0!</v>
      </c>
      <c r="K34" s="73"/>
      <c r="L34" s="74" t="e">
        <f>100/K38*K34</f>
        <v>#DIV/0!</v>
      </c>
      <c r="M34" s="75"/>
      <c r="N34" s="118" t="e">
        <f>100/M38*M34</f>
        <v>#DIV/0!</v>
      </c>
      <c r="O34" s="73"/>
      <c r="P34" s="74" t="e">
        <f>100/O38*O34</f>
        <v>#DIV/0!</v>
      </c>
      <c r="Q34" s="77">
        <f t="shared" si="7"/>
        <v>0</v>
      </c>
      <c r="R34" s="118" t="e">
        <f>100/Q38*Q34</f>
        <v>#DIV/0!</v>
      </c>
    </row>
    <row r="35" spans="1:19" s="159" customFormat="1" ht="18" hidden="1" customHeight="1" x14ac:dyDescent="0.2">
      <c r="A35" s="407"/>
      <c r="B35" s="72" t="s">
        <v>51</v>
      </c>
      <c r="C35" s="98"/>
      <c r="D35" s="91" t="e">
        <f>100/C38*C35</f>
        <v>#DIV/0!</v>
      </c>
      <c r="E35" s="75"/>
      <c r="F35" s="118" t="e">
        <f>100/E38*E35</f>
        <v>#DIV/0!</v>
      </c>
      <c r="G35" s="73"/>
      <c r="H35" s="74" t="e">
        <f>100/G38*G35</f>
        <v>#DIV/0!</v>
      </c>
      <c r="I35" s="75"/>
      <c r="J35" s="118" t="e">
        <f>100/I38*I35</f>
        <v>#DIV/0!</v>
      </c>
      <c r="K35" s="73"/>
      <c r="L35" s="74" t="e">
        <f>100/K38*K35</f>
        <v>#DIV/0!</v>
      </c>
      <c r="M35" s="75"/>
      <c r="N35" s="118" t="e">
        <f>100/M38*M35</f>
        <v>#DIV/0!</v>
      </c>
      <c r="O35" s="73"/>
      <c r="P35" s="74" t="e">
        <f>100/O38*O35</f>
        <v>#DIV/0!</v>
      </c>
      <c r="Q35" s="77">
        <f t="shared" si="7"/>
        <v>0</v>
      </c>
      <c r="R35" s="118" t="e">
        <f>100/Q38*Q35</f>
        <v>#DIV/0!</v>
      </c>
    </row>
    <row r="36" spans="1:19" s="159" customFormat="1" ht="18" hidden="1" customHeight="1" x14ac:dyDescent="0.2">
      <c r="A36" s="407"/>
      <c r="B36" s="72" t="s">
        <v>52</v>
      </c>
      <c r="C36" s="90"/>
      <c r="D36" s="91" t="e">
        <f>100/C38*C36</f>
        <v>#DIV/0!</v>
      </c>
      <c r="E36" s="77"/>
      <c r="F36" s="118" t="e">
        <f>100/E38*E36</f>
        <v>#DIV/0!</v>
      </c>
      <c r="G36" s="78"/>
      <c r="H36" s="74" t="e">
        <f>100/G38*G36</f>
        <v>#DIV/0!</v>
      </c>
      <c r="I36" s="77"/>
      <c r="J36" s="242" t="e">
        <f>100/I38*I36</f>
        <v>#DIV/0!</v>
      </c>
      <c r="K36" s="78"/>
      <c r="L36" s="244" t="e">
        <f>100/K38*K36</f>
        <v>#DIV/0!</v>
      </c>
      <c r="M36" s="77"/>
      <c r="N36" s="242" t="e">
        <f>100/M38*M36</f>
        <v>#DIV/0!</v>
      </c>
      <c r="O36" s="78"/>
      <c r="P36" s="244" t="e">
        <f>100/O38*O36</f>
        <v>#DIV/0!</v>
      </c>
      <c r="Q36" s="77">
        <f>SUM(C36,E36,G36,I36,K36,M36,O36)</f>
        <v>0</v>
      </c>
      <c r="R36" s="242" t="e">
        <f>100/Q38*Q36</f>
        <v>#DIV/0!</v>
      </c>
    </row>
    <row r="37" spans="1:19" s="159" customFormat="1" ht="18" hidden="1" customHeight="1" x14ac:dyDescent="0.2">
      <c r="A37" s="407"/>
      <c r="B37" s="80" t="s">
        <v>53</v>
      </c>
      <c r="C37" s="92"/>
      <c r="D37" s="91" t="e">
        <f>100/C38*C37</f>
        <v>#DIV/0!</v>
      </c>
      <c r="E37" s="92"/>
      <c r="F37" s="91" t="e">
        <f>100/E38*E37</f>
        <v>#DIV/0!</v>
      </c>
      <c r="G37" s="77"/>
      <c r="H37" s="74" t="e">
        <f>100/G38*G37</f>
        <v>#DIV/0!</v>
      </c>
      <c r="I37" s="77"/>
      <c r="J37" s="74" t="e">
        <f>100/I38*I37</f>
        <v>#DIV/0!</v>
      </c>
      <c r="K37" s="77"/>
      <c r="L37" s="74" t="e">
        <f>100/K38*K37</f>
        <v>#DIV/0!</v>
      </c>
      <c r="M37" s="77"/>
      <c r="N37" s="74" t="e">
        <f>100/M38*M37</f>
        <v>#DIV/0!</v>
      </c>
      <c r="O37" s="77"/>
      <c r="P37" s="74" t="e">
        <f>100/O38*O37</f>
        <v>#DIV/0!</v>
      </c>
      <c r="Q37" s="92">
        <f>SUM(C37,E37,G37,I37,K37,M37,O37)</f>
        <v>0</v>
      </c>
      <c r="R37" s="91" t="e">
        <f>100/Q38*Q37</f>
        <v>#DIV/0!</v>
      </c>
      <c r="S37" s="161"/>
    </row>
    <row r="38" spans="1:19" s="186" customFormat="1" ht="18" hidden="1" customHeight="1" thickBot="1" x14ac:dyDescent="0.25">
      <c r="A38" s="408"/>
      <c r="B38" s="181" t="s">
        <v>1</v>
      </c>
      <c r="C38" s="93"/>
      <c r="D38" s="94" t="e">
        <f>100/C38*C38</f>
        <v>#DIV/0!</v>
      </c>
      <c r="E38" s="82"/>
      <c r="F38" s="83" t="e">
        <f>100/E38*E38</f>
        <v>#DIV/0!</v>
      </c>
      <c r="G38" s="82"/>
      <c r="H38" s="83" t="e">
        <f>100/G38*G38</f>
        <v>#DIV/0!</v>
      </c>
      <c r="I38" s="82"/>
      <c r="J38" s="243" t="e">
        <f>100/I38*I38</f>
        <v>#DIV/0!</v>
      </c>
      <c r="K38" s="82"/>
      <c r="L38" s="245" t="e">
        <f>100/K38*K38</f>
        <v>#DIV/0!</v>
      </c>
      <c r="M38" s="82"/>
      <c r="N38" s="243" t="e">
        <f>100/M38*M38</f>
        <v>#DIV/0!</v>
      </c>
      <c r="O38" s="82"/>
      <c r="P38" s="243" t="e">
        <f>100/O38*O38</f>
        <v>#DIV/0!</v>
      </c>
      <c r="Q38" s="82">
        <f t="shared" ref="Q38" si="8">SUM(C38,E38,G38,I38,K38,M38,O38)</f>
        <v>0</v>
      </c>
      <c r="R38" s="245" t="e">
        <f>100/Q38*Q38</f>
        <v>#DIV/0!</v>
      </c>
      <c r="S38" s="189"/>
    </row>
    <row r="39" spans="1:19" s="186" customFormat="1" ht="18" hidden="1" customHeight="1" thickTop="1" thickBot="1" x14ac:dyDescent="0.25">
      <c r="A39" s="187"/>
      <c r="C39" s="188"/>
      <c r="D39" s="240"/>
      <c r="E39" s="188"/>
      <c r="F39" s="240"/>
      <c r="G39" s="188"/>
      <c r="H39" s="240"/>
      <c r="I39" s="188"/>
      <c r="J39" s="240"/>
      <c r="K39" s="188"/>
      <c r="L39" s="240"/>
      <c r="M39" s="188"/>
      <c r="N39" s="240"/>
      <c r="O39" s="188"/>
      <c r="P39" s="240"/>
      <c r="Q39" s="188"/>
      <c r="R39" s="240"/>
    </row>
    <row r="40" spans="1:19" s="186" customFormat="1" ht="18" hidden="1" customHeight="1" thickTop="1" x14ac:dyDescent="0.2">
      <c r="A40" s="391" t="s">
        <v>76</v>
      </c>
      <c r="B40" s="177" t="s">
        <v>50</v>
      </c>
      <c r="C40" s="174"/>
      <c r="D40" s="97" t="e">
        <f>100/C45*C40</f>
        <v>#DIV/0!</v>
      </c>
      <c r="E40" s="175"/>
      <c r="F40" s="117" t="e">
        <f>100/E45*E40</f>
        <v>#DIV/0!</v>
      </c>
      <c r="G40" s="171"/>
      <c r="H40" s="68" t="e">
        <f>100/G45*G40</f>
        <v>#DIV/0!</v>
      </c>
      <c r="I40" s="175"/>
      <c r="J40" s="117" t="e">
        <f>100/I45*I40</f>
        <v>#DIV/0!</v>
      </c>
      <c r="K40" s="171"/>
      <c r="L40" s="68" t="e">
        <f>100/K45*K40</f>
        <v>#DIV/0!</v>
      </c>
      <c r="M40" s="175"/>
      <c r="N40" s="117" t="e">
        <f>100/M45*M40</f>
        <v>#DIV/0!</v>
      </c>
      <c r="O40" s="171"/>
      <c r="P40" s="68" t="e">
        <f>100/O45*O40</f>
        <v>#DIV/0!</v>
      </c>
      <c r="Q40" s="71">
        <f t="shared" ref="Q40:Q42" si="9">SUM(C40,E40,G40,I40,K40,M40,O40)</f>
        <v>0</v>
      </c>
      <c r="R40" s="117" t="e">
        <f>100/Q45*Q40</f>
        <v>#DIV/0!</v>
      </c>
    </row>
    <row r="41" spans="1:19" s="186" customFormat="1" ht="18" hidden="1" customHeight="1" x14ac:dyDescent="0.2">
      <c r="A41" s="392"/>
      <c r="B41" s="179" t="s">
        <v>169</v>
      </c>
      <c r="C41" s="176"/>
      <c r="D41" s="91" t="e">
        <f>100/C45*C41</f>
        <v>#DIV/0!</v>
      </c>
      <c r="E41" s="173"/>
      <c r="F41" s="118" t="e">
        <f>100/E45*E41</f>
        <v>#DIV/0!</v>
      </c>
      <c r="G41" s="172"/>
      <c r="H41" s="74" t="e">
        <f>100/G45*G41</f>
        <v>#DIV/0!</v>
      </c>
      <c r="I41" s="173"/>
      <c r="J41" s="118" t="e">
        <f>100/I45*I41</f>
        <v>#DIV/0!</v>
      </c>
      <c r="K41" s="172"/>
      <c r="L41" s="74" t="e">
        <f>100/K45*K41</f>
        <v>#DIV/0!</v>
      </c>
      <c r="M41" s="173"/>
      <c r="N41" s="118" t="e">
        <f>100/M45*M41</f>
        <v>#DIV/0!</v>
      </c>
      <c r="O41" s="172"/>
      <c r="P41" s="74" t="e">
        <f>100/O45*O41</f>
        <v>#DIV/0!</v>
      </c>
      <c r="Q41" s="77">
        <f t="shared" si="9"/>
        <v>0</v>
      </c>
      <c r="R41" s="118" t="e">
        <f>100/Q45*Q41</f>
        <v>#DIV/0!</v>
      </c>
    </row>
    <row r="42" spans="1:19" s="186" customFormat="1" ht="18" hidden="1" customHeight="1" x14ac:dyDescent="0.2">
      <c r="A42" s="392"/>
      <c r="B42" s="179" t="s">
        <v>51</v>
      </c>
      <c r="C42" s="176"/>
      <c r="D42" s="91" t="e">
        <f>100/C45*C42</f>
        <v>#DIV/0!</v>
      </c>
      <c r="E42" s="173"/>
      <c r="F42" s="118" t="e">
        <f>100/E45*E42</f>
        <v>#DIV/0!</v>
      </c>
      <c r="G42" s="172"/>
      <c r="H42" s="74" t="e">
        <f>100/G45*G42</f>
        <v>#DIV/0!</v>
      </c>
      <c r="I42" s="173"/>
      <c r="J42" s="118" t="e">
        <f>100/I45*I42</f>
        <v>#DIV/0!</v>
      </c>
      <c r="K42" s="172"/>
      <c r="L42" s="74" t="e">
        <f>100/K45*K42</f>
        <v>#DIV/0!</v>
      </c>
      <c r="M42" s="173"/>
      <c r="N42" s="118" t="e">
        <f>100/M45*M42</f>
        <v>#DIV/0!</v>
      </c>
      <c r="O42" s="172"/>
      <c r="P42" s="74" t="e">
        <f>100/O45*O42</f>
        <v>#DIV/0!</v>
      </c>
      <c r="Q42" s="77">
        <f t="shared" si="9"/>
        <v>0</v>
      </c>
      <c r="R42" s="118" t="e">
        <f>100/Q45*Q42</f>
        <v>#DIV/0!</v>
      </c>
    </row>
    <row r="43" spans="1:19" s="186" customFormat="1" ht="18" hidden="1" customHeight="1" x14ac:dyDescent="0.2">
      <c r="A43" s="392"/>
      <c r="B43" s="179" t="s">
        <v>52</v>
      </c>
      <c r="C43" s="90"/>
      <c r="D43" s="91" t="e">
        <f>100/C45*C43</f>
        <v>#DIV/0!</v>
      </c>
      <c r="E43" s="77"/>
      <c r="F43" s="118" t="e">
        <f>100/E45*E43</f>
        <v>#DIV/0!</v>
      </c>
      <c r="G43" s="78"/>
      <c r="H43" s="74" t="e">
        <f>100/G45*G43</f>
        <v>#DIV/0!</v>
      </c>
      <c r="I43" s="77"/>
      <c r="J43" s="242" t="e">
        <f>100/I45*I43</f>
        <v>#DIV/0!</v>
      </c>
      <c r="K43" s="78"/>
      <c r="L43" s="244" t="e">
        <f>100/K45*K43</f>
        <v>#DIV/0!</v>
      </c>
      <c r="M43" s="77"/>
      <c r="N43" s="242" t="e">
        <f>100/M45*M43</f>
        <v>#DIV/0!</v>
      </c>
      <c r="O43" s="78"/>
      <c r="P43" s="244" t="e">
        <f>100/O45*O43</f>
        <v>#DIV/0!</v>
      </c>
      <c r="Q43" s="77">
        <f>SUM(C43,E43,G43,I43,K43,M43,O43)</f>
        <v>0</v>
      </c>
      <c r="R43" s="242" t="e">
        <f>100/Q45*Q43</f>
        <v>#DIV/0!</v>
      </c>
    </row>
    <row r="44" spans="1:19" s="186" customFormat="1" ht="18" hidden="1" customHeight="1" x14ac:dyDescent="0.2">
      <c r="A44" s="392"/>
      <c r="B44" s="180" t="s">
        <v>53</v>
      </c>
      <c r="C44" s="92"/>
      <c r="D44" s="91" t="e">
        <f>100/C45*C44</f>
        <v>#DIV/0!</v>
      </c>
      <c r="E44" s="92"/>
      <c r="F44" s="91" t="e">
        <f>100/E45*E44</f>
        <v>#DIV/0!</v>
      </c>
      <c r="G44" s="77"/>
      <c r="H44" s="74" t="e">
        <f>100/G45*G44</f>
        <v>#DIV/0!</v>
      </c>
      <c r="I44" s="77"/>
      <c r="J44" s="74" t="e">
        <f>100/I45*I44</f>
        <v>#DIV/0!</v>
      </c>
      <c r="K44" s="77"/>
      <c r="L44" s="74" t="e">
        <f>100/K45*K44</f>
        <v>#DIV/0!</v>
      </c>
      <c r="M44" s="77"/>
      <c r="N44" s="74" t="e">
        <f>100/M45*M44</f>
        <v>#DIV/0!</v>
      </c>
      <c r="O44" s="77"/>
      <c r="P44" s="74" t="e">
        <f>100/O45*O44</f>
        <v>#DIV/0!</v>
      </c>
      <c r="Q44" s="92">
        <f>SUM(C44,E44,G44,I44,K44,M44,O44)</f>
        <v>0</v>
      </c>
      <c r="R44" s="91" t="e">
        <f>100/Q45*Q44</f>
        <v>#DIV/0!</v>
      </c>
      <c r="S44" s="189"/>
    </row>
    <row r="45" spans="1:19" s="186" customFormat="1" ht="18" hidden="1" customHeight="1" thickBot="1" x14ac:dyDescent="0.25">
      <c r="A45" s="393"/>
      <c r="B45" s="181" t="s">
        <v>1</v>
      </c>
      <c r="C45" s="93"/>
      <c r="D45" s="94" t="e">
        <f>100/C45*C45</f>
        <v>#DIV/0!</v>
      </c>
      <c r="E45" s="82"/>
      <c r="F45" s="83" t="e">
        <f>100/E45*E45</f>
        <v>#DIV/0!</v>
      </c>
      <c r="G45" s="82"/>
      <c r="H45" s="83" t="e">
        <f>100/G45*G45</f>
        <v>#DIV/0!</v>
      </c>
      <c r="I45" s="82"/>
      <c r="J45" s="243" t="e">
        <f>100/I45*I45</f>
        <v>#DIV/0!</v>
      </c>
      <c r="K45" s="82"/>
      <c r="L45" s="245" t="e">
        <f>100/K45*K45</f>
        <v>#DIV/0!</v>
      </c>
      <c r="M45" s="82"/>
      <c r="N45" s="243" t="e">
        <f>100/M45*M45</f>
        <v>#DIV/0!</v>
      </c>
      <c r="O45" s="82"/>
      <c r="P45" s="243" t="e">
        <f>100/O45*O45</f>
        <v>#DIV/0!</v>
      </c>
      <c r="Q45" s="82">
        <f t="shared" ref="Q45" si="10">SUM(C45,E45,G45,I45,K45,M45,O45)</f>
        <v>0</v>
      </c>
      <c r="R45" s="245" t="e">
        <f>100/Q45*Q45</f>
        <v>#DIV/0!</v>
      </c>
    </row>
    <row r="46" spans="1:19" s="186" customFormat="1" ht="18" hidden="1" customHeight="1" thickTop="1" thickBot="1" x14ac:dyDescent="0.25">
      <c r="A46" s="187"/>
      <c r="C46" s="188"/>
      <c r="D46" s="240"/>
      <c r="E46" s="188"/>
      <c r="F46" s="240"/>
      <c r="G46" s="188"/>
      <c r="H46" s="240"/>
      <c r="I46" s="188"/>
      <c r="J46" s="240"/>
      <c r="K46" s="188"/>
      <c r="L46" s="240"/>
      <c r="M46" s="188"/>
      <c r="N46" s="240"/>
      <c r="O46" s="188"/>
      <c r="P46" s="240"/>
      <c r="Q46" s="188"/>
      <c r="R46" s="240"/>
    </row>
    <row r="47" spans="1:19" s="186" customFormat="1" ht="18" hidden="1" customHeight="1" thickTop="1" x14ac:dyDescent="0.2">
      <c r="A47" s="391" t="s">
        <v>77</v>
      </c>
      <c r="B47" s="177" t="s">
        <v>50</v>
      </c>
      <c r="C47" s="174"/>
      <c r="D47" s="97" t="e">
        <f>100/C52*C47</f>
        <v>#DIV/0!</v>
      </c>
      <c r="E47" s="175"/>
      <c r="F47" s="117" t="e">
        <f>100/E52*E47</f>
        <v>#DIV/0!</v>
      </c>
      <c r="G47" s="171"/>
      <c r="H47" s="68" t="e">
        <f>100/G52*G47</f>
        <v>#DIV/0!</v>
      </c>
      <c r="I47" s="175"/>
      <c r="J47" s="117" t="e">
        <f>100/I52*I47</f>
        <v>#DIV/0!</v>
      </c>
      <c r="K47" s="171"/>
      <c r="L47" s="68" t="e">
        <f>100/K52*K47</f>
        <v>#DIV/0!</v>
      </c>
      <c r="M47" s="175"/>
      <c r="N47" s="117" t="e">
        <f>100/M52*M47</f>
        <v>#DIV/0!</v>
      </c>
      <c r="O47" s="171"/>
      <c r="P47" s="68" t="e">
        <f>100/O52*O47</f>
        <v>#DIV/0!</v>
      </c>
      <c r="Q47" s="71">
        <f t="shared" ref="Q47:Q49" si="11">SUM(C47,E47,G47,I47,K47,M47,O47)</f>
        <v>0</v>
      </c>
      <c r="R47" s="117" t="e">
        <f>100/Q52*Q47</f>
        <v>#DIV/0!</v>
      </c>
    </row>
    <row r="48" spans="1:19" s="186" customFormat="1" ht="18" hidden="1" customHeight="1" x14ac:dyDescent="0.2">
      <c r="A48" s="392"/>
      <c r="B48" s="179" t="s">
        <v>169</v>
      </c>
      <c r="C48" s="176"/>
      <c r="D48" s="91" t="e">
        <f>100/C52*C48</f>
        <v>#DIV/0!</v>
      </c>
      <c r="E48" s="173"/>
      <c r="F48" s="118" t="e">
        <f>100/E52*E48</f>
        <v>#DIV/0!</v>
      </c>
      <c r="G48" s="172"/>
      <c r="H48" s="74" t="e">
        <f>100/G52*G48</f>
        <v>#DIV/0!</v>
      </c>
      <c r="I48" s="173"/>
      <c r="J48" s="118" t="e">
        <f>100/I52*I48</f>
        <v>#DIV/0!</v>
      </c>
      <c r="K48" s="172"/>
      <c r="L48" s="74" t="e">
        <f>100/K52*K48</f>
        <v>#DIV/0!</v>
      </c>
      <c r="M48" s="173"/>
      <c r="N48" s="118" t="e">
        <f>100/M52*M48</f>
        <v>#DIV/0!</v>
      </c>
      <c r="O48" s="172"/>
      <c r="P48" s="74" t="e">
        <f>100/O52*O48</f>
        <v>#DIV/0!</v>
      </c>
      <c r="Q48" s="77">
        <f t="shared" si="11"/>
        <v>0</v>
      </c>
      <c r="R48" s="118" t="e">
        <f>100/Q52*Q48</f>
        <v>#DIV/0!</v>
      </c>
    </row>
    <row r="49" spans="1:19" s="186" customFormat="1" ht="18" hidden="1" customHeight="1" x14ac:dyDescent="0.2">
      <c r="A49" s="392"/>
      <c r="B49" s="179" t="s">
        <v>51</v>
      </c>
      <c r="C49" s="176"/>
      <c r="D49" s="91" t="e">
        <f>100/C52*C49</f>
        <v>#DIV/0!</v>
      </c>
      <c r="E49" s="173"/>
      <c r="F49" s="118" t="e">
        <f>100/E52*E49</f>
        <v>#DIV/0!</v>
      </c>
      <c r="G49" s="172"/>
      <c r="H49" s="74" t="e">
        <f>100/G52*G49</f>
        <v>#DIV/0!</v>
      </c>
      <c r="I49" s="173"/>
      <c r="J49" s="118" t="e">
        <f>100/I52*I49</f>
        <v>#DIV/0!</v>
      </c>
      <c r="K49" s="172"/>
      <c r="L49" s="74" t="e">
        <f>100/K52*K49</f>
        <v>#DIV/0!</v>
      </c>
      <c r="M49" s="173"/>
      <c r="N49" s="118" t="e">
        <f>100/M52*M49</f>
        <v>#DIV/0!</v>
      </c>
      <c r="O49" s="172"/>
      <c r="P49" s="74" t="e">
        <f>100/O52*O49</f>
        <v>#DIV/0!</v>
      </c>
      <c r="Q49" s="77">
        <f t="shared" si="11"/>
        <v>0</v>
      </c>
      <c r="R49" s="118" t="e">
        <f>100/Q52*Q49</f>
        <v>#DIV/0!</v>
      </c>
    </row>
    <row r="50" spans="1:19" s="186" customFormat="1" ht="18" hidden="1" customHeight="1" x14ac:dyDescent="0.2">
      <c r="A50" s="392"/>
      <c r="B50" s="179" t="s">
        <v>52</v>
      </c>
      <c r="C50" s="90"/>
      <c r="D50" s="91" t="e">
        <f>100/C52*C50</f>
        <v>#DIV/0!</v>
      </c>
      <c r="E50" s="77"/>
      <c r="F50" s="118" t="e">
        <f>100/E52*E50</f>
        <v>#DIV/0!</v>
      </c>
      <c r="G50" s="78"/>
      <c r="H50" s="74" t="e">
        <f>100/G52*G50</f>
        <v>#DIV/0!</v>
      </c>
      <c r="I50" s="77"/>
      <c r="J50" s="242" t="e">
        <f>100/I52*I50</f>
        <v>#DIV/0!</v>
      </c>
      <c r="K50" s="78"/>
      <c r="L50" s="244" t="e">
        <f>100/K52*K50</f>
        <v>#DIV/0!</v>
      </c>
      <c r="M50" s="77"/>
      <c r="N50" s="242" t="e">
        <f>100/M52*M50</f>
        <v>#DIV/0!</v>
      </c>
      <c r="O50" s="78"/>
      <c r="P50" s="244" t="e">
        <f>100/O52*O50</f>
        <v>#DIV/0!</v>
      </c>
      <c r="Q50" s="77">
        <f>SUM(C50,E50,G50,I50,K50,M50,O50)</f>
        <v>0</v>
      </c>
      <c r="R50" s="242" t="e">
        <f>100/Q52*Q50</f>
        <v>#DIV/0!</v>
      </c>
    </row>
    <row r="51" spans="1:19" s="186" customFormat="1" ht="18" hidden="1" customHeight="1" x14ac:dyDescent="0.2">
      <c r="A51" s="392"/>
      <c r="B51" s="180" t="s">
        <v>53</v>
      </c>
      <c r="C51" s="92"/>
      <c r="D51" s="91" t="e">
        <f>100/C52*C51</f>
        <v>#DIV/0!</v>
      </c>
      <c r="E51" s="92"/>
      <c r="F51" s="91" t="e">
        <f>100/E52*E51</f>
        <v>#DIV/0!</v>
      </c>
      <c r="G51" s="77"/>
      <c r="H51" s="74" t="e">
        <f>100/G52*G51</f>
        <v>#DIV/0!</v>
      </c>
      <c r="I51" s="77"/>
      <c r="J51" s="74" t="e">
        <f>100/I52*I51</f>
        <v>#DIV/0!</v>
      </c>
      <c r="K51" s="77"/>
      <c r="L51" s="74" t="e">
        <f>100/K52*K51</f>
        <v>#DIV/0!</v>
      </c>
      <c r="M51" s="77"/>
      <c r="N51" s="74" t="e">
        <f>100/M52*M51</f>
        <v>#DIV/0!</v>
      </c>
      <c r="O51" s="77"/>
      <c r="P51" s="74" t="e">
        <f>100/O52*O51</f>
        <v>#DIV/0!</v>
      </c>
      <c r="Q51" s="92">
        <f>SUM(C51,E51,G51,I51,K51,M51,O51)</f>
        <v>0</v>
      </c>
      <c r="R51" s="91" t="e">
        <f>100/Q52*Q51</f>
        <v>#DIV/0!</v>
      </c>
      <c r="S51" s="189"/>
    </row>
    <row r="52" spans="1:19" s="186" customFormat="1" ht="18" hidden="1" customHeight="1" thickBot="1" x14ac:dyDescent="0.25">
      <c r="A52" s="393"/>
      <c r="B52" s="181" t="s">
        <v>1</v>
      </c>
      <c r="C52" s="93"/>
      <c r="D52" s="94" t="e">
        <f>100/C52*C52</f>
        <v>#DIV/0!</v>
      </c>
      <c r="E52" s="82"/>
      <c r="F52" s="83" t="e">
        <f>100/E52*E52</f>
        <v>#DIV/0!</v>
      </c>
      <c r="G52" s="82"/>
      <c r="H52" s="83" t="e">
        <f>100/G52*G52</f>
        <v>#DIV/0!</v>
      </c>
      <c r="I52" s="82"/>
      <c r="J52" s="243" t="e">
        <f>100/I52*I52</f>
        <v>#DIV/0!</v>
      </c>
      <c r="K52" s="82"/>
      <c r="L52" s="245" t="e">
        <f>100/K52*K52</f>
        <v>#DIV/0!</v>
      </c>
      <c r="M52" s="82"/>
      <c r="N52" s="243" t="e">
        <f>100/M52*M52</f>
        <v>#DIV/0!</v>
      </c>
      <c r="O52" s="82"/>
      <c r="P52" s="243" t="e">
        <f>100/O52*O52</f>
        <v>#DIV/0!</v>
      </c>
      <c r="Q52" s="82">
        <f t="shared" ref="Q52" si="12">SUM(C52,E52,G52,I52,K52,M52,O52)</f>
        <v>0</v>
      </c>
      <c r="R52" s="245" t="e">
        <f>100/Q52*Q52</f>
        <v>#DIV/0!</v>
      </c>
    </row>
    <row r="53" spans="1:19" s="186" customFormat="1" ht="12.6" hidden="1" thickTop="1" thickBot="1" x14ac:dyDescent="0.25">
      <c r="A53" s="196"/>
      <c r="C53" s="166"/>
      <c r="D53" s="241"/>
      <c r="E53" s="166"/>
      <c r="F53" s="241"/>
      <c r="G53" s="166"/>
      <c r="H53" s="241"/>
      <c r="I53" s="166"/>
      <c r="J53" s="241"/>
      <c r="K53" s="166"/>
      <c r="L53" s="241"/>
      <c r="M53" s="166"/>
      <c r="N53" s="241"/>
      <c r="O53" s="166"/>
      <c r="P53" s="241"/>
      <c r="Q53" s="166"/>
      <c r="R53" s="241"/>
    </row>
    <row r="54" spans="1:19" ht="14.4" hidden="1" thickTop="1" x14ac:dyDescent="0.25">
      <c r="A54" s="391" t="s">
        <v>185</v>
      </c>
      <c r="B54" s="352" t="s">
        <v>186</v>
      </c>
      <c r="C54" s="194">
        <v>0</v>
      </c>
      <c r="D54" s="268">
        <v>0</v>
      </c>
      <c r="E54" s="174">
        <v>0</v>
      </c>
      <c r="F54" s="268">
        <v>0</v>
      </c>
      <c r="G54" s="174">
        <v>0</v>
      </c>
      <c r="H54" s="268">
        <v>0</v>
      </c>
      <c r="I54" s="174">
        <v>0</v>
      </c>
      <c r="J54" s="268">
        <v>0</v>
      </c>
      <c r="K54" s="174">
        <v>0</v>
      </c>
      <c r="L54" s="268">
        <v>0</v>
      </c>
      <c r="M54" s="174">
        <v>0</v>
      </c>
      <c r="N54" s="268">
        <v>0</v>
      </c>
      <c r="O54" s="174">
        <v>0</v>
      </c>
      <c r="P54" s="117" t="e">
        <f>100/O56*O54</f>
        <v>#DIV/0!</v>
      </c>
      <c r="Q54" s="335">
        <f t="shared" ref="Q54" si="13">SUM(C54,E54,G54,I54,K54,M54,O54)</f>
        <v>0</v>
      </c>
      <c r="R54" s="268" t="e">
        <f>100/Q56*Q54</f>
        <v>#DIV/0!</v>
      </c>
    </row>
    <row r="55" spans="1:19" s="159" customFormat="1" ht="11.4" hidden="1" x14ac:dyDescent="0.2">
      <c r="A55" s="392"/>
      <c r="B55" s="189" t="s">
        <v>169</v>
      </c>
      <c r="C55" s="195">
        <v>0</v>
      </c>
      <c r="D55" s="121">
        <v>0</v>
      </c>
      <c r="E55" s="176">
        <v>0</v>
      </c>
      <c r="F55" s="121">
        <v>0</v>
      </c>
      <c r="G55" s="176">
        <v>0</v>
      </c>
      <c r="H55" s="121">
        <v>0</v>
      </c>
      <c r="I55" s="176">
        <v>0</v>
      </c>
      <c r="J55" s="121">
        <v>0</v>
      </c>
      <c r="K55" s="176">
        <v>0</v>
      </c>
      <c r="L55" s="121">
        <v>0</v>
      </c>
      <c r="M55" s="176">
        <v>0</v>
      </c>
      <c r="N55" s="121">
        <v>0</v>
      </c>
      <c r="O55" s="176">
        <v>0</v>
      </c>
      <c r="P55" s="118" t="e">
        <f t="shared" ref="P55" si="14">100/O56*O55</f>
        <v>#DIV/0!</v>
      </c>
      <c r="Q55" s="90">
        <f t="shared" ref="Q55" si="15">SUM(Q56)-Q54</f>
        <v>0</v>
      </c>
      <c r="R55" s="121" t="e">
        <f t="shared" ref="R55" si="16">100/Q56*Q55</f>
        <v>#DIV/0!</v>
      </c>
    </row>
    <row r="56" spans="1:19" s="159" customFormat="1" ht="11.4" hidden="1" x14ac:dyDescent="0.2">
      <c r="A56" s="392"/>
      <c r="B56" s="189" t="s">
        <v>1</v>
      </c>
      <c r="C56" s="92">
        <v>0</v>
      </c>
      <c r="D56" s="121">
        <v>0</v>
      </c>
      <c r="E56" s="90">
        <v>0</v>
      </c>
      <c r="F56" s="121">
        <v>0</v>
      </c>
      <c r="G56" s="90">
        <v>0</v>
      </c>
      <c r="H56" s="121">
        <v>0</v>
      </c>
      <c r="I56" s="90">
        <v>0</v>
      </c>
      <c r="J56" s="121">
        <v>0</v>
      </c>
      <c r="K56" s="90">
        <v>0</v>
      </c>
      <c r="L56" s="121">
        <v>0</v>
      </c>
      <c r="M56" s="90">
        <v>0</v>
      </c>
      <c r="N56" s="121">
        <v>0</v>
      </c>
      <c r="O56" s="90">
        <v>0</v>
      </c>
      <c r="P56" s="242" t="e">
        <f>100/O56*O56</f>
        <v>#DIV/0!</v>
      </c>
      <c r="Q56" s="90">
        <f t="shared" ref="Q56" si="17">SUM(C56,E56,G56,I56,K56,M56,O56)</f>
        <v>0</v>
      </c>
      <c r="R56" s="269" t="e">
        <f>100/Q56*Q56</f>
        <v>#DIV/0!</v>
      </c>
    </row>
    <row r="57" spans="1:19" s="159" customFormat="1" ht="11.4" hidden="1" x14ac:dyDescent="0.2">
      <c r="A57" s="346"/>
      <c r="B57" s="289" t="s">
        <v>0</v>
      </c>
      <c r="C57" s="348"/>
      <c r="D57" s="349"/>
      <c r="E57" s="345"/>
      <c r="F57" s="350"/>
      <c r="G57" s="345"/>
      <c r="H57" s="349"/>
      <c r="I57" s="345"/>
      <c r="J57" s="349"/>
      <c r="K57" s="345"/>
      <c r="L57" s="349"/>
      <c r="M57" s="345"/>
      <c r="N57" s="349"/>
      <c r="O57" s="345"/>
      <c r="P57" s="349"/>
      <c r="Q57" s="345"/>
      <c r="R57" s="349"/>
    </row>
    <row r="58" spans="1:19" s="159" customFormat="1" ht="11.4" hidden="1" x14ac:dyDescent="0.2">
      <c r="A58" s="346"/>
      <c r="B58" s="289"/>
      <c r="C58" s="348"/>
      <c r="D58" s="349"/>
      <c r="E58" s="345"/>
      <c r="F58" s="350"/>
      <c r="G58" s="345"/>
      <c r="H58" s="349"/>
      <c r="I58" s="345"/>
      <c r="J58" s="349"/>
      <c r="K58" s="345"/>
      <c r="L58" s="349"/>
      <c r="M58" s="345"/>
      <c r="N58" s="349"/>
      <c r="O58" s="345"/>
      <c r="P58" s="349"/>
      <c r="Q58" s="345"/>
      <c r="R58" s="349"/>
    </row>
    <row r="59" spans="1:19" s="159" customFormat="1" ht="11.4" hidden="1" x14ac:dyDescent="0.2">
      <c r="A59" s="394" t="s">
        <v>174</v>
      </c>
      <c r="B59" s="341" t="s">
        <v>50</v>
      </c>
      <c r="C59" s="195">
        <v>0</v>
      </c>
      <c r="D59" s="121">
        <v>0</v>
      </c>
      <c r="E59" s="176">
        <v>0</v>
      </c>
      <c r="F59" s="121">
        <v>0</v>
      </c>
      <c r="G59" s="176">
        <v>0</v>
      </c>
      <c r="H59" s="121">
        <v>0</v>
      </c>
      <c r="I59" s="176">
        <v>0</v>
      </c>
      <c r="J59" s="121">
        <v>0</v>
      </c>
      <c r="K59" s="176">
        <v>0</v>
      </c>
      <c r="L59" s="121">
        <v>0</v>
      </c>
      <c r="M59" s="176">
        <v>0</v>
      </c>
      <c r="N59" s="121">
        <v>0</v>
      </c>
      <c r="O59" s="176">
        <v>0</v>
      </c>
      <c r="P59" s="118">
        <v>0</v>
      </c>
      <c r="Q59" s="90">
        <f t="shared" ref="Q59" si="18">SUM(C59,E59,G59,I59,K59,M59,O59)</f>
        <v>0</v>
      </c>
      <c r="R59" s="121">
        <v>0</v>
      </c>
    </row>
    <row r="60" spans="1:19" s="159" customFormat="1" ht="11.4" hidden="1" x14ac:dyDescent="0.2">
      <c r="A60" s="394"/>
      <c r="B60" s="341" t="s">
        <v>169</v>
      </c>
      <c r="C60" s="195">
        <v>0</v>
      </c>
      <c r="D60" s="121">
        <v>0</v>
      </c>
      <c r="E60" s="176">
        <v>0</v>
      </c>
      <c r="F60" s="121">
        <v>0</v>
      </c>
      <c r="G60" s="176">
        <v>0</v>
      </c>
      <c r="H60" s="121">
        <v>0</v>
      </c>
      <c r="I60" s="176">
        <v>0</v>
      </c>
      <c r="J60" s="121">
        <v>0</v>
      </c>
      <c r="K60" s="176">
        <v>0</v>
      </c>
      <c r="L60" s="121">
        <v>0</v>
      </c>
      <c r="M60" s="176">
        <v>0</v>
      </c>
      <c r="N60" s="121">
        <v>0</v>
      </c>
      <c r="O60" s="176">
        <v>0</v>
      </c>
      <c r="P60" s="118">
        <v>0</v>
      </c>
      <c r="Q60" s="90">
        <f t="shared" ref="Q60" si="19">SUM(Q61)-Q59</f>
        <v>0</v>
      </c>
      <c r="R60" s="121">
        <v>0</v>
      </c>
    </row>
    <row r="61" spans="1:19" hidden="1" x14ac:dyDescent="0.25">
      <c r="A61" s="394"/>
      <c r="B61" s="341" t="s">
        <v>1</v>
      </c>
      <c r="C61" s="92">
        <v>0</v>
      </c>
      <c r="D61" s="121">
        <v>0</v>
      </c>
      <c r="E61" s="90">
        <v>0</v>
      </c>
      <c r="F61" s="121">
        <v>0</v>
      </c>
      <c r="G61" s="90">
        <v>0</v>
      </c>
      <c r="H61" s="121">
        <v>0</v>
      </c>
      <c r="I61" s="90">
        <v>0</v>
      </c>
      <c r="J61" s="121">
        <v>0</v>
      </c>
      <c r="K61" s="90">
        <v>0</v>
      </c>
      <c r="L61" s="121">
        <v>0</v>
      </c>
      <c r="M61" s="90">
        <v>0</v>
      </c>
      <c r="N61" s="121">
        <v>0</v>
      </c>
      <c r="O61" s="90">
        <f>SUM(O59:O60)</f>
        <v>0</v>
      </c>
      <c r="P61" s="242">
        <v>0</v>
      </c>
      <c r="Q61" s="90">
        <f t="shared" ref="Q61:Q67" si="20">SUM(C61,E61,G61,I61,K61,M61,O61)</f>
        <v>0</v>
      </c>
      <c r="R61" s="269">
        <v>0</v>
      </c>
    </row>
    <row r="62" spans="1:19" hidden="1" x14ac:dyDescent="0.25">
      <c r="A62" s="353"/>
      <c r="B62" s="341"/>
      <c r="C62" s="92"/>
      <c r="D62" s="121"/>
      <c r="E62" s="90"/>
      <c r="F62" s="121"/>
      <c r="G62" s="90"/>
      <c r="H62" s="121"/>
      <c r="I62" s="90"/>
      <c r="J62" s="121"/>
      <c r="K62" s="90"/>
      <c r="L62" s="121"/>
      <c r="M62" s="90"/>
      <c r="N62" s="121"/>
      <c r="O62" s="90"/>
      <c r="P62" s="242"/>
      <c r="Q62" s="90"/>
      <c r="R62" s="269"/>
    </row>
    <row r="63" spans="1:19" hidden="1" x14ac:dyDescent="0.25">
      <c r="A63" s="394" t="s">
        <v>175</v>
      </c>
      <c r="B63" s="341" t="s">
        <v>50</v>
      </c>
      <c r="C63" s="195">
        <v>0</v>
      </c>
      <c r="D63" s="121">
        <v>0</v>
      </c>
      <c r="E63" s="176">
        <v>0</v>
      </c>
      <c r="F63" s="121">
        <v>0</v>
      </c>
      <c r="G63" s="176">
        <v>0</v>
      </c>
      <c r="H63" s="121">
        <v>0</v>
      </c>
      <c r="I63" s="176">
        <v>0</v>
      </c>
      <c r="J63" s="121">
        <v>0</v>
      </c>
      <c r="K63" s="176">
        <v>0</v>
      </c>
      <c r="L63" s="121">
        <v>0</v>
      </c>
      <c r="M63" s="176">
        <v>0</v>
      </c>
      <c r="N63" s="121">
        <v>0</v>
      </c>
      <c r="O63" s="90">
        <v>0</v>
      </c>
      <c r="P63" s="118" t="e">
        <f>100/O65*O63</f>
        <v>#DIV/0!</v>
      </c>
      <c r="Q63" s="90">
        <f t="shared" ref="Q63" si="21">SUM(C63,E63,G63,I63,K63,M63,O63)</f>
        <v>0</v>
      </c>
      <c r="R63" s="121" t="e">
        <f>100/Q65*Q63</f>
        <v>#DIV/0!</v>
      </c>
    </row>
    <row r="64" spans="1:19" hidden="1" x14ac:dyDescent="0.25">
      <c r="A64" s="394"/>
      <c r="B64" s="341" t="s">
        <v>169</v>
      </c>
      <c r="C64" s="195">
        <v>0</v>
      </c>
      <c r="D64" s="121">
        <v>0</v>
      </c>
      <c r="E64" s="176">
        <v>0</v>
      </c>
      <c r="F64" s="121">
        <v>0</v>
      </c>
      <c r="G64" s="176">
        <v>0</v>
      </c>
      <c r="H64" s="121">
        <v>0</v>
      </c>
      <c r="I64" s="176">
        <v>0</v>
      </c>
      <c r="J64" s="121">
        <v>0</v>
      </c>
      <c r="K64" s="176">
        <v>0</v>
      </c>
      <c r="L64" s="121">
        <v>0</v>
      </c>
      <c r="M64" s="176">
        <v>0</v>
      </c>
      <c r="N64" s="121">
        <v>0</v>
      </c>
      <c r="O64" s="90">
        <v>0</v>
      </c>
      <c r="P64" s="118" t="e">
        <f>100/O65*O64</f>
        <v>#DIV/0!</v>
      </c>
      <c r="Q64" s="90">
        <f t="shared" ref="Q64" si="22">SUM(Q65)-Q63</f>
        <v>0</v>
      </c>
      <c r="R64" s="121" t="e">
        <f t="shared" ref="R64" si="23">100/Q65*Q64</f>
        <v>#DIV/0!</v>
      </c>
    </row>
    <row r="65" spans="1:18" hidden="1" x14ac:dyDescent="0.25">
      <c r="A65" s="394"/>
      <c r="B65" s="341" t="s">
        <v>1</v>
      </c>
      <c r="C65" s="92">
        <v>0</v>
      </c>
      <c r="D65" s="121">
        <v>0</v>
      </c>
      <c r="E65" s="90">
        <v>0</v>
      </c>
      <c r="F65" s="121">
        <v>0</v>
      </c>
      <c r="G65" s="90">
        <v>0</v>
      </c>
      <c r="H65" s="121">
        <v>0</v>
      </c>
      <c r="I65" s="90">
        <v>0</v>
      </c>
      <c r="J65" s="121">
        <v>0</v>
      </c>
      <c r="K65" s="90">
        <v>0</v>
      </c>
      <c r="L65" s="121">
        <v>0</v>
      </c>
      <c r="M65" s="90">
        <v>0</v>
      </c>
      <c r="N65" s="121">
        <v>0</v>
      </c>
      <c r="O65" s="90">
        <v>0</v>
      </c>
      <c r="P65" s="118" t="e">
        <f>100/O65*O65</f>
        <v>#DIV/0!</v>
      </c>
      <c r="Q65" s="90">
        <f t="shared" ref="Q65" si="24">SUM(C65,E65,G65,I65,K65,M65,O65)</f>
        <v>0</v>
      </c>
      <c r="R65" s="269" t="e">
        <f>100/Q65*Q65</f>
        <v>#DIV/0!</v>
      </c>
    </row>
    <row r="66" spans="1:18" hidden="1" x14ac:dyDescent="0.25">
      <c r="A66" s="353"/>
      <c r="B66" s="341"/>
      <c r="C66" s="92"/>
      <c r="D66" s="121"/>
      <c r="E66" s="90"/>
      <c r="F66" s="121"/>
      <c r="G66" s="90"/>
      <c r="H66" s="121"/>
      <c r="I66" s="90"/>
      <c r="J66" s="121"/>
      <c r="K66" s="90"/>
      <c r="L66" s="121"/>
      <c r="M66" s="90"/>
      <c r="N66" s="121"/>
      <c r="O66" s="90"/>
      <c r="P66" s="242"/>
      <c r="Q66" s="90"/>
      <c r="R66" s="269"/>
    </row>
    <row r="67" spans="1:18" hidden="1" x14ac:dyDescent="0.25">
      <c r="A67" s="394" t="s">
        <v>176</v>
      </c>
      <c r="B67" s="341" t="s">
        <v>50</v>
      </c>
      <c r="C67" s="195">
        <v>0</v>
      </c>
      <c r="D67" s="121">
        <v>0</v>
      </c>
      <c r="E67" s="176">
        <v>0</v>
      </c>
      <c r="F67" s="121">
        <v>0</v>
      </c>
      <c r="G67" s="176">
        <v>0</v>
      </c>
      <c r="H67" s="121">
        <v>0</v>
      </c>
      <c r="I67" s="176">
        <v>0</v>
      </c>
      <c r="J67" s="121">
        <v>0</v>
      </c>
      <c r="K67" s="176">
        <v>0</v>
      </c>
      <c r="L67" s="121">
        <v>0</v>
      </c>
      <c r="M67" s="176">
        <v>0</v>
      </c>
      <c r="N67" s="121">
        <v>0</v>
      </c>
      <c r="O67" s="176">
        <v>0</v>
      </c>
      <c r="P67" s="118" t="e">
        <f>100/O69*O67</f>
        <v>#DIV/0!</v>
      </c>
      <c r="Q67" s="90">
        <f t="shared" si="20"/>
        <v>0</v>
      </c>
      <c r="R67" s="121" t="e">
        <f>100/Q69*Q67</f>
        <v>#DIV/0!</v>
      </c>
    </row>
    <row r="68" spans="1:18" hidden="1" x14ac:dyDescent="0.25">
      <c r="A68" s="394"/>
      <c r="B68" s="341" t="s">
        <v>169</v>
      </c>
      <c r="C68" s="195">
        <v>0</v>
      </c>
      <c r="D68" s="121">
        <v>0</v>
      </c>
      <c r="E68" s="176">
        <v>0</v>
      </c>
      <c r="F68" s="121">
        <v>0</v>
      </c>
      <c r="G68" s="176">
        <v>0</v>
      </c>
      <c r="H68" s="121">
        <v>0</v>
      </c>
      <c r="I68" s="176">
        <v>0</v>
      </c>
      <c r="J68" s="121">
        <v>0</v>
      </c>
      <c r="K68" s="176">
        <v>0</v>
      </c>
      <c r="L68" s="121">
        <v>0</v>
      </c>
      <c r="M68" s="176">
        <v>0</v>
      </c>
      <c r="N68" s="121">
        <v>0</v>
      </c>
      <c r="O68" s="176">
        <v>0</v>
      </c>
      <c r="P68" s="118" t="e">
        <f t="shared" ref="P68" si="25">100/O69*O68</f>
        <v>#DIV/0!</v>
      </c>
      <c r="Q68" s="90">
        <f t="shared" ref="Q68" si="26">SUM(Q69)-Q67</f>
        <v>0</v>
      </c>
      <c r="R68" s="121" t="e">
        <f t="shared" ref="R68" si="27">100/Q69*Q68</f>
        <v>#DIV/0!</v>
      </c>
    </row>
    <row r="69" spans="1:18" ht="14.4" hidden="1" thickBot="1" x14ac:dyDescent="0.3">
      <c r="A69" s="395"/>
      <c r="B69" s="339" t="s">
        <v>1</v>
      </c>
      <c r="C69" s="93">
        <v>0</v>
      </c>
      <c r="D69" s="343">
        <v>0</v>
      </c>
      <c r="E69" s="100">
        <v>0</v>
      </c>
      <c r="F69" s="343">
        <v>0</v>
      </c>
      <c r="G69" s="100">
        <v>0</v>
      </c>
      <c r="H69" s="343">
        <v>0</v>
      </c>
      <c r="I69" s="100">
        <v>0</v>
      </c>
      <c r="J69" s="343">
        <v>0</v>
      </c>
      <c r="K69" s="100">
        <v>0</v>
      </c>
      <c r="L69" s="343">
        <v>0</v>
      </c>
      <c r="M69" s="100">
        <v>0</v>
      </c>
      <c r="N69" s="343">
        <v>0</v>
      </c>
      <c r="O69" s="100">
        <f>SUM(O67:O68)</f>
        <v>0</v>
      </c>
      <c r="P69" s="245" t="e">
        <f>100/O69*O69</f>
        <v>#DIV/0!</v>
      </c>
      <c r="Q69" s="100">
        <f t="shared" ref="Q69" si="28">SUM(C69,E69,G69,I69,K69,M69,O69)</f>
        <v>0</v>
      </c>
      <c r="R69" s="340" t="e">
        <f>100/Q69*Q69</f>
        <v>#DIV/0!</v>
      </c>
    </row>
    <row r="70" spans="1:18" ht="14.4" thickTop="1" x14ac:dyDescent="0.25">
      <c r="A70" s="164"/>
      <c r="B70" s="163"/>
      <c r="C70" s="163"/>
      <c r="D70" s="163"/>
      <c r="E70" s="163"/>
      <c r="F70" s="163"/>
      <c r="G70" s="163"/>
      <c r="H70" s="163"/>
      <c r="I70" s="166"/>
      <c r="J70" s="241"/>
      <c r="K70" s="163"/>
      <c r="L70" s="163"/>
      <c r="M70" s="163"/>
      <c r="N70" s="163"/>
      <c r="O70" s="163"/>
      <c r="P70" s="163"/>
      <c r="Q70" s="163"/>
      <c r="R70" s="163"/>
    </row>
    <row r="71" spans="1:18" ht="14.4" hidden="1" thickTop="1" x14ac:dyDescent="0.25">
      <c r="A71" s="396" t="s">
        <v>187</v>
      </c>
      <c r="B71" s="337" t="s">
        <v>50</v>
      </c>
      <c r="C71" s="174">
        <v>0</v>
      </c>
      <c r="D71" s="268">
        <v>0</v>
      </c>
      <c r="E71" s="174">
        <v>0</v>
      </c>
      <c r="F71" s="268">
        <v>0</v>
      </c>
      <c r="G71" s="174">
        <v>0</v>
      </c>
      <c r="H71" s="268">
        <v>0</v>
      </c>
      <c r="I71" s="174">
        <v>0</v>
      </c>
      <c r="J71" s="268">
        <v>0</v>
      </c>
      <c r="K71" s="174">
        <v>0</v>
      </c>
      <c r="L71" s="268">
        <v>0</v>
      </c>
      <c r="M71" s="174">
        <v>0</v>
      </c>
      <c r="N71" s="97">
        <v>0</v>
      </c>
      <c r="O71" s="376">
        <v>0</v>
      </c>
      <c r="P71" s="117" t="e">
        <f>100/O73*O71</f>
        <v>#DIV/0!</v>
      </c>
      <c r="Q71" s="277">
        <f t="shared" ref="Q71" si="29">SUM(C71,E71,G71,I71,K71,M71,O71)</f>
        <v>0</v>
      </c>
      <c r="R71" s="268" t="e">
        <f>100/Q73*Q71</f>
        <v>#DIV/0!</v>
      </c>
    </row>
    <row r="72" spans="1:18" hidden="1" x14ac:dyDescent="0.25">
      <c r="A72" s="397"/>
      <c r="B72" s="338" t="s">
        <v>169</v>
      </c>
      <c r="C72" s="176">
        <v>0</v>
      </c>
      <c r="D72" s="121">
        <v>0</v>
      </c>
      <c r="E72" s="176">
        <v>0</v>
      </c>
      <c r="F72" s="91">
        <v>0</v>
      </c>
      <c r="G72" s="195">
        <v>0</v>
      </c>
      <c r="H72" s="121">
        <v>0</v>
      </c>
      <c r="I72" s="176">
        <v>0</v>
      </c>
      <c r="J72" s="121">
        <v>0</v>
      </c>
      <c r="K72" s="176">
        <v>0</v>
      </c>
      <c r="L72" s="121">
        <v>0</v>
      </c>
      <c r="M72" s="176">
        <v>0</v>
      </c>
      <c r="N72" s="121">
        <v>0</v>
      </c>
      <c r="O72" s="195">
        <v>0</v>
      </c>
      <c r="P72" s="74" t="e">
        <f t="shared" ref="P72" si="30">100/O73*O72</f>
        <v>#DIV/0!</v>
      </c>
      <c r="Q72" s="92">
        <f t="shared" ref="Q72" si="31">SUM(Q73)-Q71</f>
        <v>0</v>
      </c>
      <c r="R72" s="121" t="e">
        <f t="shared" ref="R72" si="32">100/Q73*Q72</f>
        <v>#DIV/0!</v>
      </c>
    </row>
    <row r="73" spans="1:18" hidden="1" x14ac:dyDescent="0.25">
      <c r="A73" s="397"/>
      <c r="B73" s="338" t="s">
        <v>1</v>
      </c>
      <c r="C73" s="90">
        <v>0</v>
      </c>
      <c r="D73" s="91">
        <v>0</v>
      </c>
      <c r="E73" s="92">
        <v>0</v>
      </c>
      <c r="F73" s="91">
        <v>0</v>
      </c>
      <c r="G73" s="92">
        <v>0</v>
      </c>
      <c r="H73" s="121">
        <v>0</v>
      </c>
      <c r="I73" s="92">
        <v>0</v>
      </c>
      <c r="J73" s="121">
        <v>0</v>
      </c>
      <c r="K73" s="90">
        <v>0</v>
      </c>
      <c r="L73" s="121">
        <v>0</v>
      </c>
      <c r="M73" s="90">
        <v>0</v>
      </c>
      <c r="N73" s="121">
        <v>0</v>
      </c>
      <c r="O73" s="90">
        <f>SUM(O71:O72)</f>
        <v>0</v>
      </c>
      <c r="P73" s="244" t="e">
        <f>100/O73*O73</f>
        <v>#DIV/0!</v>
      </c>
      <c r="Q73" s="92">
        <f t="shared" ref="Q73" si="33">SUM(C73,E73,G73,I73,K73,M73,O73)</f>
        <v>0</v>
      </c>
      <c r="R73" s="269" t="e">
        <f>100/Q73*Q73</f>
        <v>#DIV/0!</v>
      </c>
    </row>
    <row r="74" spans="1:18" hidden="1" x14ac:dyDescent="0.25">
      <c r="A74" s="347"/>
      <c r="B74" s="214" t="s">
        <v>0</v>
      </c>
      <c r="C74" s="345"/>
      <c r="D74" s="349"/>
      <c r="E74" s="345"/>
      <c r="F74" s="350"/>
      <c r="G74" s="345"/>
      <c r="H74" s="349"/>
      <c r="I74" s="345"/>
      <c r="J74" s="349"/>
      <c r="K74" s="345"/>
      <c r="L74" s="349"/>
      <c r="M74" s="345"/>
      <c r="N74" s="349"/>
      <c r="O74" s="345"/>
      <c r="P74" s="349"/>
      <c r="Q74" s="345"/>
      <c r="R74" s="349"/>
    </row>
    <row r="75" spans="1:18" hidden="1" x14ac:dyDescent="0.25">
      <c r="A75" s="347"/>
      <c r="B75" s="214"/>
      <c r="C75" s="345"/>
      <c r="D75" s="349"/>
      <c r="E75" s="345"/>
      <c r="F75" s="350"/>
      <c r="G75" s="345"/>
      <c r="H75" s="349"/>
      <c r="I75" s="345"/>
      <c r="J75" s="349"/>
      <c r="K75" s="345"/>
      <c r="L75" s="349"/>
      <c r="M75" s="345"/>
      <c r="N75" s="349"/>
      <c r="O75" s="345"/>
      <c r="P75" s="349"/>
      <c r="Q75" s="345"/>
      <c r="R75" s="349"/>
    </row>
    <row r="76" spans="1:18" hidden="1" x14ac:dyDescent="0.25">
      <c r="A76" s="394" t="s">
        <v>180</v>
      </c>
      <c r="B76" s="338" t="s">
        <v>50</v>
      </c>
      <c r="C76" s="176">
        <v>0</v>
      </c>
      <c r="D76" s="121">
        <v>0</v>
      </c>
      <c r="E76" s="176">
        <v>0</v>
      </c>
      <c r="F76" s="121">
        <v>0</v>
      </c>
      <c r="G76" s="176">
        <v>0</v>
      </c>
      <c r="H76" s="121">
        <v>0</v>
      </c>
      <c r="I76" s="176">
        <v>0</v>
      </c>
      <c r="J76" s="121">
        <v>0</v>
      </c>
      <c r="K76" s="176">
        <v>0</v>
      </c>
      <c r="L76" s="121">
        <v>0</v>
      </c>
      <c r="M76" s="176">
        <v>0</v>
      </c>
      <c r="N76" s="121">
        <v>0</v>
      </c>
      <c r="O76" s="176">
        <v>0</v>
      </c>
      <c r="P76" s="118" t="e">
        <f>100/O78*O76</f>
        <v>#DIV/0!</v>
      </c>
      <c r="Q76" s="90">
        <f t="shared" ref="Q76" si="34">SUM(C76,E76,G76,I76,K76,M76,O76)</f>
        <v>0</v>
      </c>
      <c r="R76" s="121" t="e">
        <f>100/Q78*Q76</f>
        <v>#DIV/0!</v>
      </c>
    </row>
    <row r="77" spans="1:18" hidden="1" x14ac:dyDescent="0.25">
      <c r="A77" s="394"/>
      <c r="B77" s="338" t="s">
        <v>169</v>
      </c>
      <c r="C77" s="176">
        <v>0</v>
      </c>
      <c r="D77" s="121">
        <v>0</v>
      </c>
      <c r="E77" s="176">
        <v>0</v>
      </c>
      <c r="F77" s="121">
        <v>0</v>
      </c>
      <c r="G77" s="176">
        <v>0</v>
      </c>
      <c r="H77" s="121">
        <v>0</v>
      </c>
      <c r="I77" s="176">
        <v>0</v>
      </c>
      <c r="J77" s="121">
        <v>0</v>
      </c>
      <c r="K77" s="176">
        <v>0</v>
      </c>
      <c r="L77" s="121">
        <v>0</v>
      </c>
      <c r="M77" s="176">
        <v>0</v>
      </c>
      <c r="N77" s="121">
        <v>0</v>
      </c>
      <c r="O77" s="176">
        <v>0</v>
      </c>
      <c r="P77" s="118" t="e">
        <f>100/O78*O77</f>
        <v>#DIV/0!</v>
      </c>
      <c r="Q77" s="90">
        <f t="shared" ref="Q77" si="35">SUM(Q78)-Q76</f>
        <v>0</v>
      </c>
      <c r="R77" s="121" t="e">
        <f t="shared" ref="R77" si="36">100/Q78*Q77</f>
        <v>#DIV/0!</v>
      </c>
    </row>
    <row r="78" spans="1:18" hidden="1" x14ac:dyDescent="0.25">
      <c r="A78" s="394"/>
      <c r="B78" s="338" t="s">
        <v>1</v>
      </c>
      <c r="C78" s="90">
        <v>0</v>
      </c>
      <c r="D78" s="121">
        <v>0</v>
      </c>
      <c r="E78" s="90">
        <v>0</v>
      </c>
      <c r="F78" s="121">
        <v>0</v>
      </c>
      <c r="G78" s="90">
        <v>0</v>
      </c>
      <c r="H78" s="121">
        <v>0</v>
      </c>
      <c r="I78" s="90">
        <v>0</v>
      </c>
      <c r="J78" s="121">
        <v>0</v>
      </c>
      <c r="K78" s="90">
        <v>0</v>
      </c>
      <c r="L78" s="121">
        <v>0</v>
      </c>
      <c r="M78" s="90">
        <v>0</v>
      </c>
      <c r="N78" s="121">
        <v>0</v>
      </c>
      <c r="O78" s="90">
        <f>SUM(O76:O77)</f>
        <v>0</v>
      </c>
      <c r="P78" s="242" t="e">
        <f>100/O78*O78</f>
        <v>#DIV/0!</v>
      </c>
      <c r="Q78" s="90">
        <f t="shared" ref="Q78" si="37">SUM(C78,E78,G78,I78,K78,M78,O78)</f>
        <v>0</v>
      </c>
      <c r="R78" s="269" t="e">
        <f>100/Q78*Q78</f>
        <v>#DIV/0!</v>
      </c>
    </row>
    <row r="79" spans="1:18" hidden="1" x14ac:dyDescent="0.25">
      <c r="A79" s="353"/>
      <c r="B79" s="338"/>
      <c r="C79" s="90"/>
      <c r="D79" s="121"/>
      <c r="E79" s="90"/>
      <c r="F79" s="121"/>
      <c r="G79" s="90"/>
      <c r="H79" s="121"/>
      <c r="I79" s="90"/>
      <c r="J79" s="121"/>
      <c r="K79" s="90"/>
      <c r="L79" s="121"/>
      <c r="M79" s="90"/>
      <c r="N79" s="121"/>
      <c r="O79" s="90"/>
      <c r="P79" s="242"/>
      <c r="Q79" s="90"/>
      <c r="R79" s="269"/>
    </row>
    <row r="80" spans="1:18" hidden="1" x14ac:dyDescent="0.25">
      <c r="A80" s="394" t="s">
        <v>181</v>
      </c>
      <c r="B80" s="338" t="s">
        <v>50</v>
      </c>
      <c r="C80" s="176">
        <v>0</v>
      </c>
      <c r="D80" s="121">
        <v>0</v>
      </c>
      <c r="E80" s="176">
        <v>0</v>
      </c>
      <c r="F80" s="121">
        <v>0</v>
      </c>
      <c r="G80" s="176">
        <v>0</v>
      </c>
      <c r="H80" s="121">
        <v>0</v>
      </c>
      <c r="I80" s="176">
        <v>0</v>
      </c>
      <c r="J80" s="121">
        <v>0</v>
      </c>
      <c r="K80" s="176">
        <v>0</v>
      </c>
      <c r="L80" s="121">
        <v>0</v>
      </c>
      <c r="M80" s="176">
        <v>0</v>
      </c>
      <c r="N80" s="121">
        <v>0</v>
      </c>
      <c r="O80" s="90">
        <v>0</v>
      </c>
      <c r="P80" s="118">
        <v>0</v>
      </c>
      <c r="Q80" s="90">
        <f t="shared" ref="Q80" si="38">SUM(C80,E80,G80,I80,K80,M80,O80)</f>
        <v>0</v>
      </c>
      <c r="R80" s="121">
        <v>0</v>
      </c>
    </row>
    <row r="81" spans="1:18" hidden="1" x14ac:dyDescent="0.25">
      <c r="A81" s="394"/>
      <c r="B81" s="338" t="s">
        <v>169</v>
      </c>
      <c r="C81" s="176">
        <v>0</v>
      </c>
      <c r="D81" s="121">
        <v>0</v>
      </c>
      <c r="E81" s="176">
        <v>0</v>
      </c>
      <c r="F81" s="121">
        <v>0</v>
      </c>
      <c r="G81" s="176">
        <v>0</v>
      </c>
      <c r="H81" s="121">
        <v>0</v>
      </c>
      <c r="I81" s="176">
        <v>0</v>
      </c>
      <c r="J81" s="121">
        <v>0</v>
      </c>
      <c r="K81" s="176">
        <v>0</v>
      </c>
      <c r="L81" s="121">
        <v>0</v>
      </c>
      <c r="M81" s="176">
        <v>0</v>
      </c>
      <c r="N81" s="121">
        <v>0</v>
      </c>
      <c r="O81" s="90">
        <v>0</v>
      </c>
      <c r="P81" s="118">
        <v>0</v>
      </c>
      <c r="Q81" s="90">
        <f t="shared" ref="Q81" si="39">SUM(Q82)-Q80</f>
        <v>0</v>
      </c>
      <c r="R81" s="121">
        <v>0</v>
      </c>
    </row>
    <row r="82" spans="1:18" hidden="1" x14ac:dyDescent="0.25">
      <c r="A82" s="394"/>
      <c r="B82" s="338" t="s">
        <v>1</v>
      </c>
      <c r="C82" s="90">
        <v>0</v>
      </c>
      <c r="D82" s="121">
        <v>0</v>
      </c>
      <c r="E82" s="90">
        <v>0</v>
      </c>
      <c r="F82" s="121">
        <v>0</v>
      </c>
      <c r="G82" s="90">
        <v>0</v>
      </c>
      <c r="H82" s="121">
        <v>0</v>
      </c>
      <c r="I82" s="90">
        <v>0</v>
      </c>
      <c r="J82" s="121">
        <v>0</v>
      </c>
      <c r="K82" s="90">
        <v>0</v>
      </c>
      <c r="L82" s="121">
        <v>0</v>
      </c>
      <c r="M82" s="90">
        <v>0</v>
      </c>
      <c r="N82" s="121">
        <v>0</v>
      </c>
      <c r="O82" s="90">
        <f>SUM(O80:O81)</f>
        <v>0</v>
      </c>
      <c r="P82" s="118">
        <v>0</v>
      </c>
      <c r="Q82" s="90">
        <f t="shared" ref="Q82" si="40">SUM(C82,E82,G82,I82,K82,M82,O82)</f>
        <v>0</v>
      </c>
      <c r="R82" s="269">
        <v>0</v>
      </c>
    </row>
    <row r="83" spans="1:18" hidden="1" x14ac:dyDescent="0.25">
      <c r="A83" s="353"/>
      <c r="B83" s="338"/>
      <c r="C83" s="90"/>
      <c r="D83" s="121"/>
      <c r="E83" s="90"/>
      <c r="F83" s="121"/>
      <c r="G83" s="90"/>
      <c r="H83" s="121"/>
      <c r="I83" s="90"/>
      <c r="J83" s="121"/>
      <c r="K83" s="90"/>
      <c r="L83" s="121"/>
      <c r="M83" s="90"/>
      <c r="N83" s="121"/>
      <c r="O83" s="90"/>
      <c r="P83" s="242"/>
      <c r="Q83" s="90"/>
      <c r="R83" s="269"/>
    </row>
    <row r="84" spans="1:18" hidden="1" x14ac:dyDescent="0.25">
      <c r="A84" s="394" t="s">
        <v>188</v>
      </c>
      <c r="B84" s="338" t="s">
        <v>50</v>
      </c>
      <c r="C84" s="176">
        <v>0</v>
      </c>
      <c r="D84" s="121">
        <v>0</v>
      </c>
      <c r="E84" s="176">
        <v>0</v>
      </c>
      <c r="F84" s="121">
        <v>0</v>
      </c>
      <c r="G84" s="176">
        <v>0</v>
      </c>
      <c r="H84" s="121">
        <v>0</v>
      </c>
      <c r="I84" s="176">
        <v>0</v>
      </c>
      <c r="J84" s="121">
        <v>0</v>
      </c>
      <c r="K84" s="176">
        <v>0</v>
      </c>
      <c r="L84" s="121">
        <v>0</v>
      </c>
      <c r="M84" s="176">
        <v>0</v>
      </c>
      <c r="N84" s="121">
        <v>0</v>
      </c>
      <c r="O84" s="176">
        <v>0</v>
      </c>
      <c r="P84" s="118" t="e">
        <f>100/O86*O84</f>
        <v>#DIV/0!</v>
      </c>
      <c r="Q84" s="90">
        <f t="shared" ref="Q84" si="41">SUM(C84,E84,G84,I84,K84,M84,O84)</f>
        <v>0</v>
      </c>
      <c r="R84" s="121" t="e">
        <f>100/Q86*Q84</f>
        <v>#DIV/0!</v>
      </c>
    </row>
    <row r="85" spans="1:18" hidden="1" x14ac:dyDescent="0.25">
      <c r="A85" s="394"/>
      <c r="B85" s="338" t="s">
        <v>169</v>
      </c>
      <c r="C85" s="176">
        <v>0</v>
      </c>
      <c r="D85" s="121">
        <v>0</v>
      </c>
      <c r="E85" s="176">
        <v>0</v>
      </c>
      <c r="F85" s="121">
        <v>0</v>
      </c>
      <c r="G85" s="176">
        <v>0</v>
      </c>
      <c r="H85" s="121">
        <v>0</v>
      </c>
      <c r="I85" s="176">
        <v>0</v>
      </c>
      <c r="J85" s="121">
        <v>0</v>
      </c>
      <c r="K85" s="176">
        <v>0</v>
      </c>
      <c r="L85" s="121">
        <v>0</v>
      </c>
      <c r="M85" s="176">
        <v>0</v>
      </c>
      <c r="N85" s="121">
        <v>0</v>
      </c>
      <c r="O85" s="176">
        <v>0</v>
      </c>
      <c r="P85" s="118" t="e">
        <f t="shared" ref="P85" si="42">100/O86*O85</f>
        <v>#DIV/0!</v>
      </c>
      <c r="Q85" s="90">
        <f t="shared" ref="Q85" si="43">SUM(Q86)-Q84</f>
        <v>0</v>
      </c>
      <c r="R85" s="121" t="e">
        <f t="shared" ref="R85" si="44">100/Q86*Q85</f>
        <v>#DIV/0!</v>
      </c>
    </row>
    <row r="86" spans="1:18" ht="14.4" hidden="1" thickBot="1" x14ac:dyDescent="0.3">
      <c r="A86" s="395"/>
      <c r="B86" s="351" t="s">
        <v>1</v>
      </c>
      <c r="C86" s="100">
        <v>0</v>
      </c>
      <c r="D86" s="343">
        <v>0</v>
      </c>
      <c r="E86" s="100">
        <v>0</v>
      </c>
      <c r="F86" s="343">
        <v>0</v>
      </c>
      <c r="G86" s="100">
        <v>0</v>
      </c>
      <c r="H86" s="343">
        <v>0</v>
      </c>
      <c r="I86" s="100">
        <v>0</v>
      </c>
      <c r="J86" s="343">
        <v>0</v>
      </c>
      <c r="K86" s="100">
        <v>0</v>
      </c>
      <c r="L86" s="343">
        <v>0</v>
      </c>
      <c r="M86" s="100">
        <v>0</v>
      </c>
      <c r="N86" s="343">
        <v>0</v>
      </c>
      <c r="O86" s="100">
        <f>SUM(O84:O85)</f>
        <v>0</v>
      </c>
      <c r="P86" s="245" t="e">
        <f>100/O86*O86</f>
        <v>#DIV/0!</v>
      </c>
      <c r="Q86" s="100">
        <f t="shared" ref="Q86" si="45">SUM(C86,E86,G86,I86,K86,M86,O86)</f>
        <v>0</v>
      </c>
      <c r="R86" s="340" t="e">
        <f>100/Q86*Q86</f>
        <v>#DIV/0!</v>
      </c>
    </row>
  </sheetData>
  <mergeCells count="32">
    <mergeCell ref="A76:A78"/>
    <mergeCell ref="A80:A82"/>
    <mergeCell ref="A84:A86"/>
    <mergeCell ref="A54:A56"/>
    <mergeCell ref="A59:A61"/>
    <mergeCell ref="A63:A65"/>
    <mergeCell ref="A67:A69"/>
    <mergeCell ref="A71:A73"/>
    <mergeCell ref="A40:A45"/>
    <mergeCell ref="A47:A52"/>
    <mergeCell ref="Q6:R6"/>
    <mergeCell ref="A8:A10"/>
    <mergeCell ref="A12:A17"/>
    <mergeCell ref="A19:A24"/>
    <mergeCell ref="A26:A31"/>
    <mergeCell ref="A33:A38"/>
    <mergeCell ref="A5:A7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 differentOddEven="1">
    <oddHeader>&amp;R&amp;G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R1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16" sqref="L16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122</v>
      </c>
      <c r="B3" s="2" t="s">
        <v>100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8" customFormat="1" ht="18" customHeight="1" thickBot="1" x14ac:dyDescent="0.35">
      <c r="A7" s="389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78" customFormat="1" ht="18" customHeight="1" thickTop="1" x14ac:dyDescent="0.2">
      <c r="A8" s="409" t="s">
        <v>78</v>
      </c>
      <c r="B8" s="190" t="s">
        <v>50</v>
      </c>
      <c r="C8" s="171">
        <v>0</v>
      </c>
      <c r="D8" s="68">
        <v>0</v>
      </c>
      <c r="E8" s="175">
        <v>0</v>
      </c>
      <c r="F8" s="117">
        <v>0</v>
      </c>
      <c r="G8" s="171">
        <v>0</v>
      </c>
      <c r="H8" s="68">
        <v>0</v>
      </c>
      <c r="I8" s="175">
        <v>0</v>
      </c>
      <c r="J8" s="117">
        <v>0</v>
      </c>
      <c r="K8" s="171">
        <v>0</v>
      </c>
      <c r="L8" s="68">
        <v>0</v>
      </c>
      <c r="M8" s="277">
        <v>0</v>
      </c>
      <c r="N8" s="117">
        <v>0</v>
      </c>
      <c r="O8" s="171">
        <v>0</v>
      </c>
      <c r="P8" s="68">
        <v>0</v>
      </c>
      <c r="Q8" s="71">
        <v>0</v>
      </c>
      <c r="R8" s="117">
        <v>0</v>
      </c>
    </row>
    <row r="9" spans="1:18" s="178" customFormat="1" ht="18" customHeight="1" x14ac:dyDescent="0.2">
      <c r="A9" s="410"/>
      <c r="B9" s="191" t="s">
        <v>169</v>
      </c>
      <c r="C9" s="172">
        <v>0</v>
      </c>
      <c r="D9" s="74">
        <v>0</v>
      </c>
      <c r="E9" s="173">
        <v>0</v>
      </c>
      <c r="F9" s="118">
        <v>0</v>
      </c>
      <c r="G9" s="172">
        <v>0</v>
      </c>
      <c r="H9" s="74">
        <v>0</v>
      </c>
      <c r="I9" s="173">
        <v>0</v>
      </c>
      <c r="J9" s="118">
        <v>0</v>
      </c>
      <c r="K9" s="172">
        <v>0</v>
      </c>
      <c r="L9" s="74">
        <v>0</v>
      </c>
      <c r="M9" s="92">
        <v>0</v>
      </c>
      <c r="N9" s="118">
        <v>0</v>
      </c>
      <c r="O9" s="172">
        <v>0</v>
      </c>
      <c r="P9" s="74">
        <v>0</v>
      </c>
      <c r="Q9" s="77">
        <v>0</v>
      </c>
      <c r="R9" s="118">
        <v>0</v>
      </c>
    </row>
    <row r="10" spans="1:18" s="178" customFormat="1" ht="18" customHeight="1" thickBot="1" x14ac:dyDescent="0.25">
      <c r="A10" s="411"/>
      <c r="B10" s="193" t="s">
        <v>1</v>
      </c>
      <c r="C10" s="82">
        <v>0</v>
      </c>
      <c r="D10" s="83">
        <v>0</v>
      </c>
      <c r="E10" s="82">
        <v>0</v>
      </c>
      <c r="F10" s="83">
        <v>0</v>
      </c>
      <c r="G10" s="82">
        <v>0</v>
      </c>
      <c r="H10" s="83">
        <v>0</v>
      </c>
      <c r="I10" s="82">
        <v>0</v>
      </c>
      <c r="J10" s="170">
        <v>0</v>
      </c>
      <c r="K10" s="276">
        <v>0</v>
      </c>
      <c r="L10" s="245">
        <v>0</v>
      </c>
      <c r="M10" s="93">
        <v>0</v>
      </c>
      <c r="N10" s="245">
        <v>0</v>
      </c>
      <c r="O10" s="82">
        <v>0</v>
      </c>
      <c r="P10" s="243">
        <v>0</v>
      </c>
      <c r="Q10" s="82">
        <v>0</v>
      </c>
      <c r="R10" s="245">
        <v>0</v>
      </c>
    </row>
    <row r="11" spans="1:18" s="226" customFormat="1" x14ac:dyDescent="0.25">
      <c r="A11" s="225"/>
      <c r="C11" s="158"/>
      <c r="D11" s="246"/>
      <c r="E11" s="158"/>
      <c r="F11" s="246"/>
      <c r="G11" s="158"/>
      <c r="H11" s="246"/>
      <c r="I11" s="158"/>
      <c r="J11" s="246"/>
      <c r="K11" s="158"/>
      <c r="L11" s="246"/>
      <c r="M11" s="158"/>
      <c r="N11" s="246"/>
      <c r="O11" s="158"/>
      <c r="P11" s="246"/>
      <c r="Q11" s="158"/>
      <c r="R11" s="246"/>
    </row>
  </sheetData>
  <mergeCells count="18">
    <mergeCell ref="Q6:R6"/>
    <mergeCell ref="A8:A10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A5:A7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&amp;R&amp;G</oddHead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9"/>
  <sheetViews>
    <sheetView zoomScale="70" zoomScaleNormal="70" workbookViewId="0">
      <pane ySplit="7" topLeftCell="A8" activePane="bottomLeft" state="frozen"/>
      <selection pane="bottomLeft" activeCell="H30" sqref="H30"/>
    </sheetView>
  </sheetViews>
  <sheetFormatPr defaultColWidth="9.109375" defaultRowHeight="14.4" x14ac:dyDescent="0.3"/>
  <cols>
    <col min="1" max="1" width="12.33203125" style="31" customWidth="1"/>
    <col min="2" max="2" width="40.6640625" style="32" customWidth="1"/>
    <col min="3" max="3" width="13.6640625" style="51" customWidth="1"/>
    <col min="4" max="4" width="8" style="52" customWidth="1"/>
    <col min="5" max="5" width="13.6640625" style="51" customWidth="1"/>
    <col min="6" max="6" width="8" style="52" customWidth="1"/>
    <col min="7" max="7" width="13.6640625" style="32" customWidth="1"/>
    <col min="8" max="8" width="8" style="31" customWidth="1"/>
    <col min="9" max="9" width="13.6640625" style="32" customWidth="1"/>
    <col min="10" max="10" width="8" style="31" customWidth="1"/>
    <col min="11" max="11" width="13.6640625" style="32" customWidth="1"/>
    <col min="12" max="12" width="8" style="31" customWidth="1"/>
    <col min="13" max="13" width="13.6640625" style="32" customWidth="1"/>
    <col min="14" max="14" width="8" style="31" customWidth="1"/>
    <col min="15" max="15" width="13.6640625" style="32" customWidth="1"/>
    <col min="16" max="16" width="8" style="31" customWidth="1"/>
    <col min="17" max="17" width="13.6640625" style="32" customWidth="1"/>
    <col min="18" max="18" width="8" style="31" customWidth="1"/>
    <col min="19" max="16384" width="9.109375" style="32"/>
  </cols>
  <sheetData>
    <row r="1" spans="1:20" s="8" customFormat="1" ht="18" customHeight="1" x14ac:dyDescent="0.3">
      <c r="A1" s="60" t="s">
        <v>36</v>
      </c>
      <c r="C1" s="45"/>
      <c r="D1" s="46"/>
      <c r="E1" s="45"/>
      <c r="F1" s="46"/>
      <c r="H1" s="26"/>
      <c r="J1" s="26"/>
      <c r="L1" s="26"/>
      <c r="N1" s="26"/>
      <c r="P1" s="26"/>
      <c r="R1" s="26"/>
    </row>
    <row r="2" spans="1:20" s="8" customFormat="1" ht="18" customHeight="1" x14ac:dyDescent="0.3">
      <c r="A2" s="2"/>
      <c r="B2" s="2"/>
      <c r="C2" s="45"/>
      <c r="D2" s="46"/>
      <c r="E2" s="45"/>
      <c r="F2" s="46"/>
      <c r="H2" s="26"/>
      <c r="J2" s="26"/>
      <c r="L2" s="26"/>
      <c r="N2" s="26"/>
      <c r="P2" s="26"/>
      <c r="R2" s="26"/>
    </row>
    <row r="3" spans="1:20" s="8" customFormat="1" ht="18" customHeight="1" x14ac:dyDescent="0.3">
      <c r="A3" s="3" t="s">
        <v>121</v>
      </c>
      <c r="B3" s="2" t="s">
        <v>105</v>
      </c>
      <c r="C3" s="45"/>
      <c r="D3" s="46"/>
      <c r="E3" s="45"/>
      <c r="F3" s="46"/>
      <c r="H3" s="26"/>
      <c r="J3" s="26"/>
      <c r="L3" s="26"/>
      <c r="N3" s="26"/>
      <c r="P3" s="26"/>
      <c r="R3" s="26"/>
    </row>
    <row r="4" spans="1:20" s="8" customFormat="1" ht="18" customHeight="1" thickBot="1" x14ac:dyDescent="0.35">
      <c r="A4" s="26"/>
      <c r="C4" s="45"/>
      <c r="D4" s="46"/>
      <c r="E4" s="45"/>
      <c r="F4" s="46"/>
      <c r="H4" s="26"/>
      <c r="J4" s="26"/>
      <c r="L4" s="26"/>
      <c r="N4" s="26"/>
      <c r="P4" s="26"/>
      <c r="R4" s="26"/>
    </row>
    <row r="5" spans="1:20" s="27" customFormat="1" ht="18" customHeight="1" thickTop="1" x14ac:dyDescent="0.3">
      <c r="A5" s="388" t="s">
        <v>13</v>
      </c>
      <c r="B5" s="388"/>
      <c r="C5" s="386" t="s">
        <v>42</v>
      </c>
      <c r="D5" s="401"/>
      <c r="E5" s="386" t="s">
        <v>43</v>
      </c>
      <c r="F5" s="387"/>
      <c r="G5" s="401" t="s">
        <v>44</v>
      </c>
      <c r="H5" s="401"/>
      <c r="I5" s="386" t="s">
        <v>45</v>
      </c>
      <c r="J5" s="387"/>
      <c r="K5" s="401" t="s">
        <v>46</v>
      </c>
      <c r="L5" s="401"/>
      <c r="M5" s="386" t="s">
        <v>47</v>
      </c>
      <c r="N5" s="387"/>
      <c r="O5" s="401" t="s">
        <v>48</v>
      </c>
      <c r="P5" s="401"/>
      <c r="Q5" s="386" t="s">
        <v>1</v>
      </c>
      <c r="R5" s="387"/>
    </row>
    <row r="6" spans="1:20" s="27" customFormat="1" ht="18" customHeight="1" x14ac:dyDescent="0.3">
      <c r="A6" s="389"/>
      <c r="B6" s="389"/>
      <c r="C6" s="402" t="s">
        <v>37</v>
      </c>
      <c r="D6" s="403"/>
      <c r="E6" s="398" t="s">
        <v>37</v>
      </c>
      <c r="F6" s="399"/>
      <c r="G6" s="400" t="s">
        <v>37</v>
      </c>
      <c r="H6" s="400"/>
      <c r="I6" s="398" t="s">
        <v>37</v>
      </c>
      <c r="J6" s="399"/>
      <c r="K6" s="400" t="s">
        <v>37</v>
      </c>
      <c r="L6" s="400"/>
      <c r="M6" s="384" t="s">
        <v>37</v>
      </c>
      <c r="N6" s="385"/>
      <c r="O6" s="400" t="s">
        <v>37</v>
      </c>
      <c r="P6" s="400"/>
      <c r="Q6" s="398" t="s">
        <v>39</v>
      </c>
      <c r="R6" s="399"/>
    </row>
    <row r="7" spans="1:20" s="27" customFormat="1" ht="18" customHeight="1" thickBot="1" x14ac:dyDescent="0.35">
      <c r="A7" s="390"/>
      <c r="B7" s="390"/>
      <c r="C7" s="108" t="s">
        <v>12</v>
      </c>
      <c r="D7" s="111" t="s">
        <v>3</v>
      </c>
      <c r="E7" s="108" t="s">
        <v>12</v>
      </c>
      <c r="F7" s="109" t="s">
        <v>3</v>
      </c>
      <c r="G7" s="111" t="s">
        <v>12</v>
      </c>
      <c r="H7" s="111" t="s">
        <v>3</v>
      </c>
      <c r="I7" s="108" t="s">
        <v>12</v>
      </c>
      <c r="J7" s="109" t="s">
        <v>3</v>
      </c>
      <c r="K7" s="111" t="s">
        <v>12</v>
      </c>
      <c r="L7" s="111" t="s">
        <v>3</v>
      </c>
      <c r="M7" s="108" t="s">
        <v>12</v>
      </c>
      <c r="N7" s="109" t="s">
        <v>3</v>
      </c>
      <c r="O7" s="111" t="s">
        <v>12</v>
      </c>
      <c r="P7" s="111" t="s">
        <v>3</v>
      </c>
      <c r="Q7" s="108" t="s">
        <v>12</v>
      </c>
      <c r="R7" s="109" t="s">
        <v>3</v>
      </c>
    </row>
    <row r="8" spans="1:20" s="182" customFormat="1" ht="18" customHeight="1" thickTop="1" thickBot="1" x14ac:dyDescent="0.35">
      <c r="A8" s="197"/>
      <c r="B8" s="198" t="s">
        <v>38</v>
      </c>
      <c r="C8" s="122">
        <v>0</v>
      </c>
      <c r="D8" s="247">
        <v>0</v>
      </c>
      <c r="E8" s="124">
        <v>52000</v>
      </c>
      <c r="F8" s="255">
        <f>100/E8*E8</f>
        <v>100</v>
      </c>
      <c r="G8" s="122">
        <v>72030</v>
      </c>
      <c r="H8" s="247">
        <f>100/G8*G8</f>
        <v>100</v>
      </c>
      <c r="I8" s="124">
        <v>21882.7</v>
      </c>
      <c r="J8" s="266">
        <f>100/I8*I8</f>
        <v>99.999999999999986</v>
      </c>
      <c r="K8" s="122">
        <f>SUM(K11:K13)</f>
        <v>43100</v>
      </c>
      <c r="L8" s="126">
        <f>100/K8*K8</f>
        <v>100</v>
      </c>
      <c r="M8" s="124">
        <f>SUM(M11,M12,M13)</f>
        <v>53070</v>
      </c>
      <c r="N8" s="266">
        <f>100/M8*M8</f>
        <v>100</v>
      </c>
      <c r="O8" s="122">
        <f>SUM(O11,O12,O13)</f>
        <v>89594.81</v>
      </c>
      <c r="P8" s="126">
        <f>100/O8*O8</f>
        <v>100</v>
      </c>
      <c r="Q8" s="124">
        <f>SUM(C8,E8,G8,I8,K8,M8,O8)</f>
        <v>331677.51</v>
      </c>
      <c r="R8" s="126">
        <f>100/Q8*Q8</f>
        <v>99.999999999999986</v>
      </c>
      <c r="T8" s="199"/>
    </row>
    <row r="9" spans="1:20" s="182" customFormat="1" ht="18" customHeight="1" thickTop="1" thickBot="1" x14ac:dyDescent="0.35">
      <c r="A9" s="200"/>
      <c r="B9" s="199"/>
      <c r="C9" s="127"/>
      <c r="D9" s="248"/>
      <c r="E9" s="127"/>
      <c r="F9" s="248"/>
      <c r="G9" s="129"/>
      <c r="H9" s="257"/>
      <c r="I9" s="129"/>
      <c r="J9" s="131"/>
      <c r="K9" s="129"/>
      <c r="L9" s="131"/>
      <c r="M9" s="129"/>
      <c r="N9" s="131"/>
      <c r="O9" s="129"/>
      <c r="P9" s="131"/>
      <c r="Q9" s="129"/>
      <c r="R9" s="131"/>
      <c r="T9" s="199"/>
    </row>
    <row r="10" spans="1:20" s="203" customFormat="1" ht="18" customHeight="1" thickTop="1" x14ac:dyDescent="0.3">
      <c r="A10" s="201"/>
      <c r="B10" s="202" t="s">
        <v>0</v>
      </c>
      <c r="C10" s="132"/>
      <c r="D10" s="249"/>
      <c r="E10" s="134"/>
      <c r="F10" s="252"/>
      <c r="G10" s="136"/>
      <c r="H10" s="258"/>
      <c r="I10" s="138"/>
      <c r="J10" s="140"/>
      <c r="K10" s="136"/>
      <c r="L10" s="140"/>
      <c r="M10" s="138"/>
      <c r="N10" s="140"/>
      <c r="O10" s="136"/>
      <c r="P10" s="264"/>
      <c r="Q10" s="138"/>
      <c r="R10" s="140"/>
      <c r="T10" s="192"/>
    </row>
    <row r="11" spans="1:20" s="182" customFormat="1" ht="18" customHeight="1" x14ac:dyDescent="0.3">
      <c r="A11" s="204" t="s">
        <v>14</v>
      </c>
      <c r="B11" s="205" t="s">
        <v>4</v>
      </c>
      <c r="C11" s="127">
        <v>0</v>
      </c>
      <c r="D11" s="248">
        <v>0</v>
      </c>
      <c r="E11" s="141">
        <v>52000</v>
      </c>
      <c r="F11" s="253">
        <f>100/E8*E11</f>
        <v>100</v>
      </c>
      <c r="G11" s="129">
        <v>72030</v>
      </c>
      <c r="H11" s="257">
        <f>100/G8*G11</f>
        <v>100</v>
      </c>
      <c r="I11" s="143">
        <v>21882.7</v>
      </c>
      <c r="J11" s="145">
        <f>100/I8*I11</f>
        <v>99.999999999999986</v>
      </c>
      <c r="K11" s="129">
        <v>43100</v>
      </c>
      <c r="L11" s="145">
        <f>100/K8*K11</f>
        <v>100</v>
      </c>
      <c r="M11" s="143">
        <f>SUM(M22)</f>
        <v>53070</v>
      </c>
      <c r="N11" s="145">
        <f>100/M8*M11</f>
        <v>100</v>
      </c>
      <c r="O11" s="129">
        <f>SUM(O22)</f>
        <v>89594.81</v>
      </c>
      <c r="P11" s="131">
        <f>100/O8*O11</f>
        <v>100</v>
      </c>
      <c r="Q11" s="143">
        <f t="shared" ref="Q11:Q47" si="0">SUM(C11,E11,G11,I11,K11,M11,O11)</f>
        <v>331677.51</v>
      </c>
      <c r="R11" s="145">
        <f>100/Q8*Q11</f>
        <v>99.999999999999986</v>
      </c>
      <c r="T11" s="199"/>
    </row>
    <row r="12" spans="1:20" s="182" customFormat="1" ht="18" customHeight="1" x14ac:dyDescent="0.3">
      <c r="A12" s="204" t="s">
        <v>15</v>
      </c>
      <c r="B12" s="205" t="s">
        <v>5</v>
      </c>
      <c r="C12" s="127">
        <v>0</v>
      </c>
      <c r="D12" s="248">
        <v>0</v>
      </c>
      <c r="E12" s="141">
        <v>0</v>
      </c>
      <c r="F12" s="253">
        <f>100/E8*E12</f>
        <v>0</v>
      </c>
      <c r="G12" s="129">
        <v>0</v>
      </c>
      <c r="H12" s="257">
        <f>100/G8*G12</f>
        <v>0</v>
      </c>
      <c r="I12" s="143">
        <v>0</v>
      </c>
      <c r="J12" s="145">
        <f>100/I8*I12</f>
        <v>0</v>
      </c>
      <c r="K12" s="129">
        <v>0</v>
      </c>
      <c r="L12" s="145">
        <v>0</v>
      </c>
      <c r="M12" s="143">
        <v>0</v>
      </c>
      <c r="N12" s="145">
        <v>0</v>
      </c>
      <c r="O12" s="129">
        <v>0</v>
      </c>
      <c r="P12" s="131">
        <v>0</v>
      </c>
      <c r="Q12" s="143">
        <f t="shared" si="0"/>
        <v>0</v>
      </c>
      <c r="R12" s="145">
        <f>100/Q8*Q12</f>
        <v>0</v>
      </c>
      <c r="T12" s="199"/>
    </row>
    <row r="13" spans="1:20" s="182" customFormat="1" ht="18" customHeight="1" thickBot="1" x14ac:dyDescent="0.35">
      <c r="A13" s="206" t="s">
        <v>16</v>
      </c>
      <c r="B13" s="207" t="s">
        <v>11</v>
      </c>
      <c r="C13" s="95">
        <v>0</v>
      </c>
      <c r="D13" s="250">
        <v>0</v>
      </c>
      <c r="E13" s="146">
        <v>0</v>
      </c>
      <c r="F13" s="254">
        <f>100/E8*E13</f>
        <v>0</v>
      </c>
      <c r="G13" s="87">
        <v>0</v>
      </c>
      <c r="H13" s="259">
        <f>100/G8*G13</f>
        <v>0</v>
      </c>
      <c r="I13" s="147">
        <v>0</v>
      </c>
      <c r="J13" s="148">
        <f>100/I8*I13</f>
        <v>0</v>
      </c>
      <c r="K13" s="87">
        <v>0</v>
      </c>
      <c r="L13" s="148">
        <v>0</v>
      </c>
      <c r="M13" s="147">
        <v>0</v>
      </c>
      <c r="N13" s="148">
        <v>0</v>
      </c>
      <c r="O13" s="87">
        <v>0</v>
      </c>
      <c r="P13" s="89">
        <v>0</v>
      </c>
      <c r="Q13" s="147">
        <f t="shared" si="0"/>
        <v>0</v>
      </c>
      <c r="R13" s="148">
        <f>100/Q8*Q13</f>
        <v>0</v>
      </c>
      <c r="T13" s="199"/>
    </row>
    <row r="14" spans="1:20" s="182" customFormat="1" ht="18" customHeight="1" thickTop="1" thickBot="1" x14ac:dyDescent="0.35">
      <c r="A14" s="227"/>
      <c r="B14" s="228"/>
      <c r="C14" s="124"/>
      <c r="D14" s="266"/>
      <c r="E14" s="124"/>
      <c r="F14" s="266"/>
      <c r="G14" s="124"/>
      <c r="H14" s="266"/>
      <c r="I14" s="124"/>
      <c r="J14" s="266"/>
      <c r="K14" s="124"/>
      <c r="L14" s="266"/>
      <c r="M14" s="124"/>
      <c r="N14" s="266"/>
      <c r="O14" s="124"/>
      <c r="P14" s="266"/>
      <c r="Q14" s="95"/>
      <c r="R14" s="239"/>
      <c r="T14" s="199"/>
    </row>
    <row r="15" spans="1:20" s="203" customFormat="1" ht="18" customHeight="1" thickTop="1" x14ac:dyDescent="0.3">
      <c r="A15" s="208"/>
      <c r="B15" s="209" t="s">
        <v>0</v>
      </c>
      <c r="C15" s="134"/>
      <c r="D15" s="252"/>
      <c r="E15" s="132"/>
      <c r="F15" s="249"/>
      <c r="G15" s="138"/>
      <c r="H15" s="260"/>
      <c r="I15" s="136"/>
      <c r="J15" s="264"/>
      <c r="K15" s="138"/>
      <c r="L15" s="140"/>
      <c r="M15" s="138"/>
      <c r="N15" s="140"/>
      <c r="O15" s="138"/>
      <c r="P15" s="140"/>
      <c r="Q15" s="136"/>
      <c r="R15" s="140"/>
      <c r="T15" s="192"/>
    </row>
    <row r="16" spans="1:20" s="182" customFormat="1" ht="18" customHeight="1" x14ac:dyDescent="0.3">
      <c r="A16" s="210" t="s">
        <v>32</v>
      </c>
      <c r="B16" s="199" t="s">
        <v>6</v>
      </c>
      <c r="C16" s="141">
        <v>0</v>
      </c>
      <c r="D16" s="253">
        <v>0</v>
      </c>
      <c r="E16" s="127">
        <v>0</v>
      </c>
      <c r="F16" s="248">
        <v>0</v>
      </c>
      <c r="G16" s="143">
        <v>0</v>
      </c>
      <c r="H16" s="261">
        <f>100/G8*G16</f>
        <v>0</v>
      </c>
      <c r="I16" s="129">
        <v>21882.7</v>
      </c>
      <c r="J16" s="131">
        <f>100/I8*I16</f>
        <v>99.999999999999986</v>
      </c>
      <c r="K16" s="143">
        <v>43100</v>
      </c>
      <c r="L16" s="145">
        <f>100/K8*K16</f>
        <v>100</v>
      </c>
      <c r="M16" s="143">
        <f>SUM(M24)</f>
        <v>21814</v>
      </c>
      <c r="N16" s="145">
        <f>100/M8*M16</f>
        <v>41.104201997361976</v>
      </c>
      <c r="O16" s="143">
        <f>SUM(O24)</f>
        <v>17530.810000000001</v>
      </c>
      <c r="P16" s="145">
        <f>100/O8*O16</f>
        <v>19.566769548370047</v>
      </c>
      <c r="Q16" s="129">
        <f t="shared" si="0"/>
        <v>104327.51</v>
      </c>
      <c r="R16" s="145">
        <f>100/Q8*Q16</f>
        <v>31.454502296522904</v>
      </c>
      <c r="T16" s="199"/>
    </row>
    <row r="17" spans="1:20" s="182" customFormat="1" ht="18" hidden="1" customHeight="1" x14ac:dyDescent="0.3">
      <c r="A17" s="210" t="s">
        <v>32</v>
      </c>
      <c r="B17" s="199" t="s">
        <v>7</v>
      </c>
      <c r="C17" s="141"/>
      <c r="D17" s="253" t="e">
        <f>100/C8*C17</f>
        <v>#DIV/0!</v>
      </c>
      <c r="E17" s="127"/>
      <c r="F17" s="248">
        <f>100/E8*E17</f>
        <v>0</v>
      </c>
      <c r="G17" s="143"/>
      <c r="H17" s="261">
        <f>100/G8*G17</f>
        <v>0</v>
      </c>
      <c r="I17" s="129"/>
      <c r="J17" s="131">
        <f>100/I8*I17</f>
        <v>0</v>
      </c>
      <c r="K17" s="143"/>
      <c r="L17" s="145">
        <f>100/K8*K17</f>
        <v>0</v>
      </c>
      <c r="M17" s="143"/>
      <c r="N17" s="145" t="e">
        <f t="shared" ref="N17:N19" si="1">100/M9*M17</f>
        <v>#DIV/0!</v>
      </c>
      <c r="O17" s="143"/>
      <c r="P17" s="145"/>
      <c r="Q17" s="129">
        <f t="shared" si="0"/>
        <v>0</v>
      </c>
      <c r="R17" s="145">
        <f>100/Q8*Q17</f>
        <v>0</v>
      </c>
      <c r="T17" s="199"/>
    </row>
    <row r="18" spans="1:20" s="182" customFormat="1" ht="18" hidden="1" customHeight="1" x14ac:dyDescent="0.3">
      <c r="A18" s="210" t="s">
        <v>32</v>
      </c>
      <c r="B18" s="199" t="s">
        <v>8</v>
      </c>
      <c r="C18" s="141"/>
      <c r="D18" s="253" t="e">
        <f>100/C8*C18</f>
        <v>#DIV/0!</v>
      </c>
      <c r="E18" s="127"/>
      <c r="F18" s="248">
        <f>100/E8*E18</f>
        <v>0</v>
      </c>
      <c r="G18" s="143"/>
      <c r="H18" s="261">
        <f>100/G8*G18</f>
        <v>0</v>
      </c>
      <c r="I18" s="129"/>
      <c r="J18" s="131">
        <f>100/I8*I18</f>
        <v>0</v>
      </c>
      <c r="K18" s="143"/>
      <c r="L18" s="145">
        <f>100/K8*K18</f>
        <v>0</v>
      </c>
      <c r="M18" s="143"/>
      <c r="N18" s="145" t="e">
        <f t="shared" si="1"/>
        <v>#DIV/0!</v>
      </c>
      <c r="O18" s="143"/>
      <c r="P18" s="145"/>
      <c r="Q18" s="129">
        <f t="shared" si="0"/>
        <v>0</v>
      </c>
      <c r="R18" s="145">
        <f>100/Q8*Q18</f>
        <v>0</v>
      </c>
      <c r="T18" s="199"/>
    </row>
    <row r="19" spans="1:20" s="182" customFormat="1" ht="18" hidden="1" customHeight="1" x14ac:dyDescent="0.3">
      <c r="A19" s="210" t="s">
        <v>32</v>
      </c>
      <c r="B19" s="199" t="s">
        <v>9</v>
      </c>
      <c r="C19" s="141"/>
      <c r="D19" s="253" t="e">
        <f>100/C8*C19</f>
        <v>#DIV/0!</v>
      </c>
      <c r="E19" s="127"/>
      <c r="F19" s="248">
        <f>100/E8*E19</f>
        <v>0</v>
      </c>
      <c r="G19" s="143"/>
      <c r="H19" s="261">
        <f>100/G8*G19</f>
        <v>0</v>
      </c>
      <c r="I19" s="129"/>
      <c r="J19" s="131">
        <f>100/I8*I19</f>
        <v>0</v>
      </c>
      <c r="K19" s="143"/>
      <c r="L19" s="145">
        <f>100/K8*K19</f>
        <v>0</v>
      </c>
      <c r="M19" s="143"/>
      <c r="N19" s="145">
        <f t="shared" si="1"/>
        <v>0</v>
      </c>
      <c r="O19" s="143"/>
      <c r="P19" s="145"/>
      <c r="Q19" s="129">
        <f t="shared" si="0"/>
        <v>0</v>
      </c>
      <c r="R19" s="145">
        <f>100/Q8*Q19</f>
        <v>0</v>
      </c>
      <c r="T19" s="199"/>
    </row>
    <row r="20" spans="1:20" s="182" customFormat="1" ht="18" customHeight="1" thickBot="1" x14ac:dyDescent="0.35">
      <c r="A20" s="211" t="s">
        <v>32</v>
      </c>
      <c r="B20" s="185" t="s">
        <v>10</v>
      </c>
      <c r="C20" s="146">
        <v>0</v>
      </c>
      <c r="D20" s="254">
        <v>0</v>
      </c>
      <c r="E20" s="95">
        <v>52000</v>
      </c>
      <c r="F20" s="250">
        <f>100/E8*E20</f>
        <v>100</v>
      </c>
      <c r="G20" s="147">
        <v>72030</v>
      </c>
      <c r="H20" s="262">
        <f>100/G8*G20</f>
        <v>100</v>
      </c>
      <c r="I20" s="87">
        <v>0</v>
      </c>
      <c r="J20" s="89">
        <f>100/I8*I20</f>
        <v>0</v>
      </c>
      <c r="K20" s="147">
        <v>0</v>
      </c>
      <c r="L20" s="148">
        <v>0</v>
      </c>
      <c r="M20" s="147">
        <f>SUM(M30)</f>
        <v>31256</v>
      </c>
      <c r="N20" s="148">
        <f>100/M11*M20</f>
        <v>58.895798002638024</v>
      </c>
      <c r="O20" s="147">
        <f>SUM(O30)</f>
        <v>72064</v>
      </c>
      <c r="P20" s="148">
        <f>100/O11*O20</f>
        <v>80.433230451629953</v>
      </c>
      <c r="Q20" s="87">
        <f t="shared" si="0"/>
        <v>227350</v>
      </c>
      <c r="R20" s="148">
        <f>100/Q8*Q20</f>
        <v>68.545497703477082</v>
      </c>
      <c r="T20" s="199"/>
    </row>
    <row r="21" spans="1:20" s="182" customFormat="1" ht="18" customHeight="1" thickTop="1" thickBot="1" x14ac:dyDescent="0.35">
      <c r="A21" s="200"/>
      <c r="B21" s="199"/>
      <c r="C21" s="127"/>
      <c r="D21" s="251"/>
      <c r="E21" s="127"/>
      <c r="F21" s="251"/>
      <c r="G21" s="127"/>
      <c r="H21" s="251"/>
      <c r="I21" s="127"/>
      <c r="J21" s="251"/>
      <c r="K21" s="127"/>
      <c r="L21" s="251"/>
      <c r="M21" s="127"/>
      <c r="N21" s="251"/>
      <c r="O21" s="127"/>
      <c r="P21" s="251"/>
      <c r="Q21" s="127"/>
      <c r="R21" s="251"/>
      <c r="T21" s="199"/>
    </row>
    <row r="22" spans="1:20" s="182" customFormat="1" ht="18" customHeight="1" thickTop="1" x14ac:dyDescent="0.3">
      <c r="A22" s="201" t="s">
        <v>14</v>
      </c>
      <c r="B22" s="212" t="s">
        <v>30</v>
      </c>
      <c r="C22" s="132">
        <f>C11</f>
        <v>0</v>
      </c>
      <c r="D22" s="249">
        <v>0</v>
      </c>
      <c r="E22" s="134">
        <f>E11</f>
        <v>52000</v>
      </c>
      <c r="F22" s="252">
        <f>100/E11*E22</f>
        <v>100</v>
      </c>
      <c r="G22" s="136">
        <f>G11</f>
        <v>72030</v>
      </c>
      <c r="H22" s="258">
        <f>100/G11*G22</f>
        <v>100</v>
      </c>
      <c r="I22" s="138">
        <v>21882.7</v>
      </c>
      <c r="J22" s="140">
        <f>100/I11*I22</f>
        <v>99.999999999999986</v>
      </c>
      <c r="K22" s="136">
        <v>43100</v>
      </c>
      <c r="L22" s="140">
        <f>100/K11*K22</f>
        <v>100</v>
      </c>
      <c r="M22" s="136">
        <f>SUM(M24:M30)</f>
        <v>53070</v>
      </c>
      <c r="N22" s="140">
        <f>100/M11*M22</f>
        <v>100</v>
      </c>
      <c r="O22" s="136">
        <f>SUM(O24:O30)</f>
        <v>89594.81</v>
      </c>
      <c r="P22" s="264">
        <f>100/O11*O22</f>
        <v>100</v>
      </c>
      <c r="Q22" s="138">
        <f t="shared" si="0"/>
        <v>331677.51</v>
      </c>
      <c r="R22" s="140">
        <f>100/Q11*Q22</f>
        <v>99.999999999999986</v>
      </c>
      <c r="T22" s="199"/>
    </row>
    <row r="23" spans="1:20" s="215" customFormat="1" ht="18" customHeight="1" x14ac:dyDescent="0.3">
      <c r="A23" s="213"/>
      <c r="B23" s="214" t="s">
        <v>0</v>
      </c>
      <c r="C23" s="149"/>
      <c r="D23" s="248"/>
      <c r="E23" s="150"/>
      <c r="F23" s="256"/>
      <c r="G23" s="151"/>
      <c r="H23" s="263"/>
      <c r="I23" s="152"/>
      <c r="J23" s="153"/>
      <c r="K23" s="151"/>
      <c r="L23" s="153"/>
      <c r="M23" s="152"/>
      <c r="N23" s="153"/>
      <c r="O23" s="151"/>
      <c r="P23" s="265"/>
      <c r="Q23" s="143"/>
      <c r="R23" s="153"/>
      <c r="T23" s="216"/>
    </row>
    <row r="24" spans="1:20" s="182" customFormat="1" ht="18" customHeight="1" x14ac:dyDescent="0.3">
      <c r="A24" s="204" t="s">
        <v>17</v>
      </c>
      <c r="B24" s="205" t="s">
        <v>6</v>
      </c>
      <c r="C24" s="127">
        <v>0</v>
      </c>
      <c r="D24" s="248">
        <v>0</v>
      </c>
      <c r="E24" s="141">
        <v>0</v>
      </c>
      <c r="F24" s="253">
        <f>100/E11*E24</f>
        <v>0</v>
      </c>
      <c r="G24" s="129">
        <v>0</v>
      </c>
      <c r="H24" s="257">
        <f>100/G11*G24</f>
        <v>0</v>
      </c>
      <c r="I24" s="143">
        <v>21882.7</v>
      </c>
      <c r="J24" s="145">
        <f>100/I11*I24</f>
        <v>99.999999999999986</v>
      </c>
      <c r="K24" s="129">
        <v>43100</v>
      </c>
      <c r="L24" s="145">
        <f>100/K11*K24</f>
        <v>100</v>
      </c>
      <c r="M24" s="143">
        <v>21814</v>
      </c>
      <c r="N24" s="145">
        <f>100/M11*M24</f>
        <v>41.104201997361976</v>
      </c>
      <c r="O24" s="129">
        <v>17530.810000000001</v>
      </c>
      <c r="P24" s="131">
        <f>100/O11*O24</f>
        <v>19.566769548370047</v>
      </c>
      <c r="Q24" s="143">
        <f t="shared" si="0"/>
        <v>104327.51</v>
      </c>
      <c r="R24" s="145">
        <f>100/Q11*Q24</f>
        <v>31.454502296522904</v>
      </c>
      <c r="T24" s="217"/>
    </row>
    <row r="25" spans="1:20" s="182" customFormat="1" ht="18" hidden="1" customHeight="1" x14ac:dyDescent="0.3">
      <c r="A25" s="204" t="s">
        <v>18</v>
      </c>
      <c r="B25" s="205" t="s">
        <v>156</v>
      </c>
      <c r="C25" s="127"/>
      <c r="D25" s="248" t="e">
        <f>100/C11*C25</f>
        <v>#DIV/0!</v>
      </c>
      <c r="E25" s="141"/>
      <c r="F25" s="253">
        <f>100/E11*E25</f>
        <v>0</v>
      </c>
      <c r="G25" s="129"/>
      <c r="H25" s="257">
        <f>100/G11*G25</f>
        <v>0</v>
      </c>
      <c r="I25" s="143"/>
      <c r="J25" s="145">
        <f>100/I11*I25</f>
        <v>0</v>
      </c>
      <c r="K25" s="129"/>
      <c r="L25" s="145">
        <f>100/K11*K25</f>
        <v>0</v>
      </c>
      <c r="M25" s="143"/>
      <c r="N25" s="145">
        <f>100/M11*M25</f>
        <v>0</v>
      </c>
      <c r="O25" s="129"/>
      <c r="P25" s="131"/>
      <c r="Q25" s="143">
        <f t="shared" si="0"/>
        <v>0</v>
      </c>
      <c r="R25" s="145">
        <f>100/Q11*Q25</f>
        <v>0</v>
      </c>
      <c r="T25" s="217"/>
    </row>
    <row r="26" spans="1:20" s="182" customFormat="1" ht="18" hidden="1" customHeight="1" x14ac:dyDescent="0.3">
      <c r="A26" s="204" t="s">
        <v>19</v>
      </c>
      <c r="B26" s="205" t="s">
        <v>157</v>
      </c>
      <c r="C26" s="127"/>
      <c r="D26" s="248" t="e">
        <f>100/C11*C26</f>
        <v>#DIV/0!</v>
      </c>
      <c r="E26" s="141"/>
      <c r="F26" s="253">
        <f>100/E11*E26</f>
        <v>0</v>
      </c>
      <c r="G26" s="129"/>
      <c r="H26" s="257">
        <f>100/G11*G26</f>
        <v>0</v>
      </c>
      <c r="I26" s="143"/>
      <c r="J26" s="145">
        <f>100/I11*I26</f>
        <v>0</v>
      </c>
      <c r="K26" s="129"/>
      <c r="L26" s="145">
        <f>100/K11*K26</f>
        <v>0</v>
      </c>
      <c r="M26" s="143"/>
      <c r="N26" s="145">
        <f>100/M11*M26</f>
        <v>0</v>
      </c>
      <c r="O26" s="129"/>
      <c r="P26" s="131"/>
      <c r="Q26" s="143">
        <f t="shared" si="0"/>
        <v>0</v>
      </c>
      <c r="R26" s="145">
        <f>100/Q11*Q26</f>
        <v>0</v>
      </c>
      <c r="T26" s="217"/>
    </row>
    <row r="27" spans="1:20" s="182" customFormat="1" ht="18" hidden="1" customHeight="1" x14ac:dyDescent="0.3">
      <c r="A27" s="204" t="s">
        <v>40</v>
      </c>
      <c r="B27" s="205" t="s">
        <v>158</v>
      </c>
      <c r="C27" s="127"/>
      <c r="D27" s="248">
        <v>0</v>
      </c>
      <c r="E27" s="141"/>
      <c r="F27" s="253">
        <v>0</v>
      </c>
      <c r="G27" s="129"/>
      <c r="H27" s="257">
        <f>100/G11*G27</f>
        <v>0</v>
      </c>
      <c r="I27" s="143"/>
      <c r="J27" s="145">
        <f>100/I11*I27</f>
        <v>0</v>
      </c>
      <c r="K27" s="129"/>
      <c r="L27" s="145">
        <f>100/K11*K27</f>
        <v>0</v>
      </c>
      <c r="M27" s="143"/>
      <c r="N27" s="145">
        <f>100/M11*M27</f>
        <v>0</v>
      </c>
      <c r="O27" s="129"/>
      <c r="P27" s="131"/>
      <c r="Q27" s="143">
        <f t="shared" si="0"/>
        <v>0</v>
      </c>
      <c r="R27" s="145">
        <f>100/Q11*Q27</f>
        <v>0</v>
      </c>
      <c r="T27" s="217"/>
    </row>
    <row r="28" spans="1:20" s="182" customFormat="1" ht="18" hidden="1" customHeight="1" x14ac:dyDescent="0.3">
      <c r="A28" s="204" t="s">
        <v>20</v>
      </c>
      <c r="B28" s="205" t="s">
        <v>8</v>
      </c>
      <c r="C28" s="127"/>
      <c r="D28" s="248" t="e">
        <f>100/C11*C28</f>
        <v>#DIV/0!</v>
      </c>
      <c r="E28" s="141"/>
      <c r="F28" s="253">
        <f>100/E11*E28</f>
        <v>0</v>
      </c>
      <c r="G28" s="129"/>
      <c r="H28" s="257">
        <f>100/G11*G28</f>
        <v>0</v>
      </c>
      <c r="I28" s="143"/>
      <c r="J28" s="145">
        <f>100/I11*I28</f>
        <v>0</v>
      </c>
      <c r="K28" s="129"/>
      <c r="L28" s="145">
        <f>100/K11*K28</f>
        <v>0</v>
      </c>
      <c r="M28" s="143"/>
      <c r="N28" s="145">
        <f>100/M11*M28</f>
        <v>0</v>
      </c>
      <c r="O28" s="129"/>
      <c r="P28" s="131"/>
      <c r="Q28" s="143">
        <f t="shared" si="0"/>
        <v>0</v>
      </c>
      <c r="R28" s="145">
        <f>100/Q11*Q28</f>
        <v>0</v>
      </c>
      <c r="T28" s="217"/>
    </row>
    <row r="29" spans="1:20" s="182" customFormat="1" ht="18" hidden="1" customHeight="1" x14ac:dyDescent="0.3">
      <c r="A29" s="204" t="s">
        <v>21</v>
      </c>
      <c r="B29" s="205" t="s">
        <v>9</v>
      </c>
      <c r="C29" s="127"/>
      <c r="D29" s="248" t="e">
        <f>100/C11*C29</f>
        <v>#DIV/0!</v>
      </c>
      <c r="E29" s="141"/>
      <c r="F29" s="253">
        <f>100/E11*E29</f>
        <v>0</v>
      </c>
      <c r="G29" s="129"/>
      <c r="H29" s="257">
        <f>100/G11*G29</f>
        <v>0</v>
      </c>
      <c r="I29" s="143"/>
      <c r="J29" s="145">
        <f>100/I11*I29</f>
        <v>0</v>
      </c>
      <c r="K29" s="129"/>
      <c r="L29" s="145">
        <f>100/K11*K29</f>
        <v>0</v>
      </c>
      <c r="M29" s="143"/>
      <c r="N29" s="145">
        <f>100/M11*M29</f>
        <v>0</v>
      </c>
      <c r="O29" s="129"/>
      <c r="P29" s="131"/>
      <c r="Q29" s="143">
        <f t="shared" si="0"/>
        <v>0</v>
      </c>
      <c r="R29" s="145">
        <f>100/Q11*Q29</f>
        <v>0</v>
      </c>
      <c r="T29" s="217"/>
    </row>
    <row r="30" spans="1:20" s="182" customFormat="1" ht="18" customHeight="1" thickBot="1" x14ac:dyDescent="0.35">
      <c r="A30" s="206" t="s">
        <v>22</v>
      </c>
      <c r="B30" s="207" t="s">
        <v>10</v>
      </c>
      <c r="C30" s="95">
        <v>0</v>
      </c>
      <c r="D30" s="250">
        <v>0</v>
      </c>
      <c r="E30" s="146">
        <v>52000</v>
      </c>
      <c r="F30" s="254">
        <f>100/E11*E30</f>
        <v>100</v>
      </c>
      <c r="G30" s="87">
        <v>72030</v>
      </c>
      <c r="H30" s="259">
        <f>100/G11*G30</f>
        <v>100</v>
      </c>
      <c r="I30" s="147">
        <v>0</v>
      </c>
      <c r="J30" s="148">
        <f>100/I11*I30</f>
        <v>0</v>
      </c>
      <c r="K30" s="87">
        <v>0</v>
      </c>
      <c r="L30" s="148">
        <f>100/K11*K30</f>
        <v>0</v>
      </c>
      <c r="M30" s="147">
        <v>31256</v>
      </c>
      <c r="N30" s="148">
        <f>100/M11*M30</f>
        <v>58.895798002638024</v>
      </c>
      <c r="O30" s="95">
        <f>40752+31312</f>
        <v>72064</v>
      </c>
      <c r="P30" s="89">
        <f>100/O11*O30</f>
        <v>80.433230451629953</v>
      </c>
      <c r="Q30" s="147">
        <f t="shared" si="0"/>
        <v>227350</v>
      </c>
      <c r="R30" s="148">
        <f>100/Q11*Q30</f>
        <v>68.545497703477082</v>
      </c>
      <c r="T30" s="217"/>
    </row>
    <row r="31" spans="1:20" s="182" customFormat="1" ht="18" customHeight="1" thickTop="1" x14ac:dyDescent="0.3">
      <c r="A31" s="200"/>
      <c r="B31" s="199"/>
      <c r="C31" s="127"/>
      <c r="D31" s="251"/>
      <c r="E31" s="127"/>
      <c r="F31" s="251"/>
      <c r="G31" s="127"/>
      <c r="H31" s="251"/>
      <c r="I31" s="127"/>
      <c r="J31" s="251"/>
      <c r="K31" s="127"/>
      <c r="L31" s="251"/>
      <c r="M31" s="127"/>
      <c r="N31" s="251"/>
      <c r="O31" s="127"/>
      <c r="P31" s="251"/>
      <c r="Q31" s="127"/>
      <c r="R31" s="251"/>
      <c r="T31" s="217"/>
    </row>
    <row r="32" spans="1:20" s="28" customFormat="1" ht="18" hidden="1" customHeight="1" thickTop="1" x14ac:dyDescent="0.3">
      <c r="A32" s="16" t="s">
        <v>15</v>
      </c>
      <c r="B32" s="22" t="s">
        <v>34</v>
      </c>
      <c r="C32" s="132">
        <f>C12</f>
        <v>0</v>
      </c>
      <c r="D32" s="133" t="e">
        <f>100/C12*C32</f>
        <v>#DIV/0!</v>
      </c>
      <c r="E32" s="134">
        <f>E12</f>
        <v>0</v>
      </c>
      <c r="F32" s="135" t="e">
        <f>100/E12*E32</f>
        <v>#DIV/0!</v>
      </c>
      <c r="G32" s="136">
        <f>G12</f>
        <v>0</v>
      </c>
      <c r="H32" s="137" t="e">
        <f>100/G12*G32</f>
        <v>#DIV/0!</v>
      </c>
      <c r="I32" s="138"/>
      <c r="J32" s="139"/>
      <c r="K32" s="136"/>
      <c r="L32" s="136"/>
      <c r="M32" s="138"/>
      <c r="N32" s="139"/>
      <c r="O32" s="136"/>
      <c r="P32" s="136"/>
      <c r="Q32" s="138">
        <f t="shared" si="0"/>
        <v>0</v>
      </c>
      <c r="R32" s="140" t="e">
        <f>100/Q12*Q32</f>
        <v>#DIV/0!</v>
      </c>
      <c r="T32" s="15"/>
    </row>
    <row r="33" spans="1:20" s="29" customFormat="1" ht="18" hidden="1" customHeight="1" x14ac:dyDescent="0.3">
      <c r="A33" s="17"/>
      <c r="B33" s="33" t="s">
        <v>0</v>
      </c>
      <c r="C33" s="127"/>
      <c r="D33" s="128"/>
      <c r="E33" s="141"/>
      <c r="F33" s="142"/>
      <c r="G33" s="129"/>
      <c r="H33" s="130"/>
      <c r="I33" s="143"/>
      <c r="J33" s="144"/>
      <c r="K33" s="129"/>
      <c r="L33" s="129"/>
      <c r="M33" s="143"/>
      <c r="N33" s="144"/>
      <c r="O33" s="129"/>
      <c r="P33" s="129"/>
      <c r="Q33" s="143"/>
      <c r="R33" s="145"/>
      <c r="T33" s="30"/>
    </row>
    <row r="34" spans="1:20" s="28" customFormat="1" ht="18" hidden="1" customHeight="1" x14ac:dyDescent="0.3">
      <c r="A34" s="17" t="s">
        <v>23</v>
      </c>
      <c r="B34" s="21" t="s">
        <v>6</v>
      </c>
      <c r="C34" s="127"/>
      <c r="D34" s="128" t="e">
        <f>100/C12*C34</f>
        <v>#DIV/0!</v>
      </c>
      <c r="E34" s="141"/>
      <c r="F34" s="142" t="e">
        <f>100/E12*E34</f>
        <v>#DIV/0!</v>
      </c>
      <c r="G34" s="127"/>
      <c r="H34" s="130" t="e">
        <f>100/G12*G34</f>
        <v>#DIV/0!</v>
      </c>
      <c r="I34" s="143"/>
      <c r="J34" s="144"/>
      <c r="K34" s="129"/>
      <c r="L34" s="129"/>
      <c r="M34" s="143"/>
      <c r="N34" s="144"/>
      <c r="O34" s="129"/>
      <c r="P34" s="129"/>
      <c r="Q34" s="143">
        <f t="shared" si="0"/>
        <v>0</v>
      </c>
      <c r="R34" s="145" t="e">
        <f>100/Q12*Q34</f>
        <v>#DIV/0!</v>
      </c>
      <c r="T34" s="15"/>
    </row>
    <row r="35" spans="1:20" s="28" customFormat="1" ht="18" hidden="1" customHeight="1" x14ac:dyDescent="0.3">
      <c r="A35" s="17" t="s">
        <v>24</v>
      </c>
      <c r="B35" s="21" t="s">
        <v>31</v>
      </c>
      <c r="C35" s="127"/>
      <c r="D35" s="128" t="e">
        <f>100/C12*C35</f>
        <v>#DIV/0!</v>
      </c>
      <c r="E35" s="141"/>
      <c r="F35" s="142" t="e">
        <f>100/E12*E35</f>
        <v>#DIV/0!</v>
      </c>
      <c r="G35" s="127"/>
      <c r="H35" s="130" t="e">
        <f>100/G12*G35</f>
        <v>#DIV/0!</v>
      </c>
      <c r="I35" s="143"/>
      <c r="J35" s="144"/>
      <c r="K35" s="129"/>
      <c r="L35" s="129"/>
      <c r="M35" s="143"/>
      <c r="N35" s="144"/>
      <c r="O35" s="129"/>
      <c r="P35" s="129"/>
      <c r="Q35" s="143">
        <f t="shared" si="0"/>
        <v>0</v>
      </c>
      <c r="R35" s="145" t="e">
        <f>100/Q12*Q35</f>
        <v>#DIV/0!</v>
      </c>
      <c r="T35" s="15"/>
    </row>
    <row r="36" spans="1:20" s="28" customFormat="1" ht="18" hidden="1" customHeight="1" x14ac:dyDescent="0.3">
      <c r="A36" s="17" t="s">
        <v>26</v>
      </c>
      <c r="B36" s="21" t="s">
        <v>8</v>
      </c>
      <c r="C36" s="127"/>
      <c r="D36" s="128" t="e">
        <f>100/C12*C36</f>
        <v>#DIV/0!</v>
      </c>
      <c r="E36" s="141"/>
      <c r="F36" s="142" t="e">
        <f>100/E12*E36</f>
        <v>#DIV/0!</v>
      </c>
      <c r="G36" s="127"/>
      <c r="H36" s="130" t="e">
        <f>100/G12*G36</f>
        <v>#DIV/0!</v>
      </c>
      <c r="I36" s="143"/>
      <c r="J36" s="144"/>
      <c r="K36" s="129"/>
      <c r="L36" s="129"/>
      <c r="M36" s="143"/>
      <c r="N36" s="144"/>
      <c r="O36" s="129"/>
      <c r="P36" s="129"/>
      <c r="Q36" s="143">
        <f>SUM(C36,E36,G36,I36,K36,M36,O36)</f>
        <v>0</v>
      </c>
      <c r="R36" s="145" t="e">
        <f>100/Q12*Q36</f>
        <v>#DIV/0!</v>
      </c>
      <c r="T36" s="15"/>
    </row>
    <row r="37" spans="1:20" s="28" customFormat="1" ht="18" hidden="1" customHeight="1" x14ac:dyDescent="0.3">
      <c r="A37" s="17" t="s">
        <v>25</v>
      </c>
      <c r="B37" s="21" t="s">
        <v>33</v>
      </c>
      <c r="C37" s="127"/>
      <c r="D37" s="128" t="e">
        <f>100/C12*C37</f>
        <v>#DIV/0!</v>
      </c>
      <c r="E37" s="141"/>
      <c r="F37" s="142" t="e">
        <f>100/E12*E37</f>
        <v>#DIV/0!</v>
      </c>
      <c r="G37" s="127"/>
      <c r="H37" s="130" t="e">
        <f>100/G12*G37</f>
        <v>#DIV/0!</v>
      </c>
      <c r="I37" s="143"/>
      <c r="J37" s="144"/>
      <c r="K37" s="129"/>
      <c r="L37" s="129"/>
      <c r="M37" s="143"/>
      <c r="N37" s="144"/>
      <c r="O37" s="129"/>
      <c r="P37" s="129"/>
      <c r="Q37" s="143">
        <f>SUM(C37,E37,G37,I37,K37,M37,O37)</f>
        <v>0</v>
      </c>
      <c r="R37" s="145" t="e">
        <f>100/Q12*Q37</f>
        <v>#DIV/0!</v>
      </c>
      <c r="T37" s="15"/>
    </row>
    <row r="38" spans="1:20" s="28" customFormat="1" ht="18" hidden="1" customHeight="1" x14ac:dyDescent="0.3">
      <c r="A38" s="17" t="s">
        <v>27</v>
      </c>
      <c r="B38" s="21" t="s">
        <v>9</v>
      </c>
      <c r="C38" s="127"/>
      <c r="D38" s="128" t="e">
        <f>100/C12*C38</f>
        <v>#DIV/0!</v>
      </c>
      <c r="E38" s="141"/>
      <c r="F38" s="142" t="e">
        <f>100/E12*E38</f>
        <v>#DIV/0!</v>
      </c>
      <c r="G38" s="127"/>
      <c r="H38" s="130" t="e">
        <f>100/G12*G38</f>
        <v>#DIV/0!</v>
      </c>
      <c r="I38" s="143"/>
      <c r="J38" s="144"/>
      <c r="K38" s="129"/>
      <c r="L38" s="129"/>
      <c r="M38" s="143"/>
      <c r="N38" s="144"/>
      <c r="O38" s="129"/>
      <c r="P38" s="129"/>
      <c r="Q38" s="143">
        <f t="shared" si="0"/>
        <v>0</v>
      </c>
      <c r="R38" s="145" t="e">
        <f>100/Q12*Q38</f>
        <v>#DIV/0!</v>
      </c>
      <c r="T38" s="13"/>
    </row>
    <row r="39" spans="1:20" s="28" customFormat="1" ht="18" hidden="1" customHeight="1" x14ac:dyDescent="0.3">
      <c r="A39" s="377" t="s">
        <v>28</v>
      </c>
      <c r="B39" s="21" t="s">
        <v>10</v>
      </c>
      <c r="C39" s="127"/>
      <c r="D39" s="142" t="e">
        <f>100/C12*C39</f>
        <v>#DIV/0!</v>
      </c>
      <c r="E39" s="141"/>
      <c r="F39" s="142" t="e">
        <f>100/E12*E39</f>
        <v>#DIV/0!</v>
      </c>
      <c r="G39" s="141"/>
      <c r="H39" s="378" t="e">
        <f>100/G12*G39</f>
        <v>#DIV/0!</v>
      </c>
      <c r="I39" s="143"/>
      <c r="J39" s="144"/>
      <c r="K39" s="129"/>
      <c r="L39" s="129"/>
      <c r="M39" s="143"/>
      <c r="N39" s="144"/>
      <c r="O39" s="129"/>
      <c r="P39" s="144"/>
      <c r="Q39" s="143">
        <f t="shared" si="0"/>
        <v>0</v>
      </c>
      <c r="R39" s="145" t="e">
        <f>100/Q12*Q39</f>
        <v>#DIV/0!</v>
      </c>
      <c r="T39" s="13"/>
    </row>
    <row r="40" spans="1:20" s="28" customFormat="1" ht="18" hidden="1" customHeight="1" x14ac:dyDescent="0.3">
      <c r="A40" s="366" t="s">
        <v>174</v>
      </c>
      <c r="B40" s="367" t="s">
        <v>184</v>
      </c>
      <c r="C40" s="141">
        <v>0</v>
      </c>
      <c r="D40" s="253">
        <v>0</v>
      </c>
      <c r="E40" s="141">
        <v>0</v>
      </c>
      <c r="F40" s="253">
        <v>0</v>
      </c>
      <c r="G40" s="141">
        <v>0</v>
      </c>
      <c r="H40" s="253">
        <v>0</v>
      </c>
      <c r="I40" s="141">
        <v>0</v>
      </c>
      <c r="J40" s="253">
        <v>0</v>
      </c>
      <c r="K40" s="141">
        <v>0</v>
      </c>
      <c r="L40" s="253">
        <v>0</v>
      </c>
      <c r="M40" s="141">
        <v>0</v>
      </c>
      <c r="N40" s="253">
        <v>0</v>
      </c>
      <c r="O40" s="141">
        <v>0</v>
      </c>
      <c r="P40" s="253" t="e">
        <f>100/$O$12*O40</f>
        <v>#DIV/0!</v>
      </c>
      <c r="Q40" s="141">
        <f t="shared" si="0"/>
        <v>0</v>
      </c>
      <c r="R40" s="371" t="e">
        <f>100/$Q$12*Q40</f>
        <v>#DIV/0!</v>
      </c>
      <c r="T40" s="13"/>
    </row>
    <row r="41" spans="1:20" s="28" customFormat="1" ht="18" hidden="1" customHeight="1" x14ac:dyDescent="0.3">
      <c r="A41" s="368" t="s">
        <v>175</v>
      </c>
      <c r="B41" s="367" t="s">
        <v>177</v>
      </c>
      <c r="C41" s="127">
        <v>0</v>
      </c>
      <c r="D41" s="253">
        <v>0</v>
      </c>
      <c r="E41" s="127">
        <v>0</v>
      </c>
      <c r="F41" s="253">
        <v>0</v>
      </c>
      <c r="G41" s="127">
        <v>0</v>
      </c>
      <c r="H41" s="253">
        <v>0</v>
      </c>
      <c r="I41" s="127">
        <v>0</v>
      </c>
      <c r="J41" s="253">
        <v>0</v>
      </c>
      <c r="K41" s="127">
        <v>0</v>
      </c>
      <c r="L41" s="253">
        <v>0</v>
      </c>
      <c r="M41" s="127">
        <v>0</v>
      </c>
      <c r="N41" s="253">
        <v>0</v>
      </c>
      <c r="O41" s="127">
        <v>0</v>
      </c>
      <c r="P41" s="253" t="e">
        <f t="shared" ref="P41:P45" si="2">100/$O$12*O41</f>
        <v>#DIV/0!</v>
      </c>
      <c r="Q41" s="141">
        <f t="shared" si="0"/>
        <v>0</v>
      </c>
      <c r="R41" s="371" t="e">
        <f t="shared" ref="R41:R45" si="3">100/$Q$12*Q41</f>
        <v>#DIV/0!</v>
      </c>
      <c r="T41" s="13"/>
    </row>
    <row r="42" spans="1:20" hidden="1" x14ac:dyDescent="0.3">
      <c r="A42" s="368" t="s">
        <v>176</v>
      </c>
      <c r="B42" s="367" t="s">
        <v>178</v>
      </c>
      <c r="C42" s="127">
        <v>0</v>
      </c>
      <c r="D42" s="253">
        <v>0</v>
      </c>
      <c r="E42" s="127">
        <v>0</v>
      </c>
      <c r="F42" s="253">
        <v>0</v>
      </c>
      <c r="G42" s="127">
        <v>0</v>
      </c>
      <c r="H42" s="253">
        <v>0</v>
      </c>
      <c r="I42" s="127">
        <v>0</v>
      </c>
      <c r="J42" s="253">
        <v>0</v>
      </c>
      <c r="K42" s="127">
        <v>0</v>
      </c>
      <c r="L42" s="253">
        <v>0</v>
      </c>
      <c r="M42" s="127">
        <v>0</v>
      </c>
      <c r="N42" s="253">
        <v>0</v>
      </c>
      <c r="O42" s="127">
        <v>0</v>
      </c>
      <c r="P42" s="253" t="e">
        <f t="shared" si="2"/>
        <v>#DIV/0!</v>
      </c>
      <c r="Q42" s="141">
        <f t="shared" si="0"/>
        <v>0</v>
      </c>
      <c r="R42" s="371" t="e">
        <f t="shared" si="3"/>
        <v>#DIV/0!</v>
      </c>
    </row>
    <row r="43" spans="1:20" hidden="1" x14ac:dyDescent="0.3">
      <c r="A43" s="368" t="s">
        <v>180</v>
      </c>
      <c r="B43" s="367" t="s">
        <v>179</v>
      </c>
      <c r="C43" s="127">
        <v>0</v>
      </c>
      <c r="D43" s="253">
        <v>0</v>
      </c>
      <c r="E43" s="127">
        <v>0</v>
      </c>
      <c r="F43" s="253">
        <v>0</v>
      </c>
      <c r="G43" s="127">
        <v>0</v>
      </c>
      <c r="H43" s="253">
        <v>0</v>
      </c>
      <c r="I43" s="127">
        <v>0</v>
      </c>
      <c r="J43" s="253">
        <v>0</v>
      </c>
      <c r="K43" s="127">
        <v>0</v>
      </c>
      <c r="L43" s="253">
        <v>0</v>
      </c>
      <c r="M43" s="127">
        <v>0</v>
      </c>
      <c r="N43" s="253">
        <v>0</v>
      </c>
      <c r="O43" s="127">
        <v>0</v>
      </c>
      <c r="P43" s="253" t="e">
        <f>100/$O$12*O43</f>
        <v>#DIV/0!</v>
      </c>
      <c r="Q43" s="141">
        <f>SUM(C43,E43,G43,I43,K43,M43,O43)</f>
        <v>0</v>
      </c>
      <c r="R43" s="371" t="e">
        <f t="shared" si="3"/>
        <v>#DIV/0!</v>
      </c>
    </row>
    <row r="44" spans="1:20" hidden="1" x14ac:dyDescent="0.3">
      <c r="A44" s="368" t="s">
        <v>181</v>
      </c>
      <c r="B44" s="367" t="s">
        <v>182</v>
      </c>
      <c r="C44" s="127">
        <v>0</v>
      </c>
      <c r="D44" s="253">
        <v>0</v>
      </c>
      <c r="E44" s="127">
        <v>0</v>
      </c>
      <c r="F44" s="253">
        <v>0</v>
      </c>
      <c r="G44" s="127">
        <v>0</v>
      </c>
      <c r="H44" s="253">
        <v>0</v>
      </c>
      <c r="I44" s="127">
        <v>0</v>
      </c>
      <c r="J44" s="253">
        <v>0</v>
      </c>
      <c r="K44" s="127">
        <v>0</v>
      </c>
      <c r="L44" s="253">
        <v>0</v>
      </c>
      <c r="M44" s="127">
        <v>0</v>
      </c>
      <c r="N44" s="253">
        <v>0</v>
      </c>
      <c r="O44" s="127">
        <v>0</v>
      </c>
      <c r="P44" s="253" t="e">
        <f>100/$O$12*O44</f>
        <v>#DIV/0!</v>
      </c>
      <c r="Q44" s="141">
        <f>SUM(C44,E44,G44,I44,K44,M44,O44)</f>
        <v>0</v>
      </c>
      <c r="R44" s="371" t="e">
        <f t="shared" si="3"/>
        <v>#DIV/0!</v>
      </c>
    </row>
    <row r="45" spans="1:20" ht="15" hidden="1" thickBot="1" x14ac:dyDescent="0.35">
      <c r="A45" s="369" t="s">
        <v>188</v>
      </c>
      <c r="B45" s="370" t="s">
        <v>183</v>
      </c>
      <c r="C45" s="354">
        <v>0</v>
      </c>
      <c r="D45" s="355">
        <v>0</v>
      </c>
      <c r="E45" s="354">
        <v>0</v>
      </c>
      <c r="F45" s="355">
        <v>0</v>
      </c>
      <c r="G45" s="354">
        <v>0</v>
      </c>
      <c r="H45" s="355">
        <v>0</v>
      </c>
      <c r="I45" s="354">
        <v>0</v>
      </c>
      <c r="J45" s="355">
        <v>0</v>
      </c>
      <c r="K45" s="354">
        <v>0</v>
      </c>
      <c r="L45" s="355">
        <v>0</v>
      </c>
      <c r="M45" s="354">
        <v>0</v>
      </c>
      <c r="N45" s="355">
        <v>0</v>
      </c>
      <c r="O45" s="354">
        <v>0</v>
      </c>
      <c r="P45" s="355" t="e">
        <f t="shared" si="2"/>
        <v>#DIV/0!</v>
      </c>
      <c r="Q45" s="364">
        <f t="shared" si="0"/>
        <v>0</v>
      </c>
      <c r="R45" s="372" t="e">
        <f t="shared" si="3"/>
        <v>#DIV/0!</v>
      </c>
    </row>
    <row r="46" spans="1:20" ht="15" hidden="1" thickBot="1" x14ac:dyDescent="0.35">
      <c r="A46" s="7"/>
      <c r="B46" s="12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</row>
    <row r="47" spans="1:20" ht="15.6" hidden="1" thickTop="1" thickBot="1" x14ac:dyDescent="0.35">
      <c r="A47" s="19" t="s">
        <v>29</v>
      </c>
      <c r="B47" s="20" t="s">
        <v>35</v>
      </c>
      <c r="C47" s="124">
        <f>C13</f>
        <v>0</v>
      </c>
      <c r="D47" s="125" t="e">
        <f>100/C13*C47</f>
        <v>#DIV/0!</v>
      </c>
      <c r="E47" s="122">
        <f>E13</f>
        <v>0</v>
      </c>
      <c r="F47" s="123" t="e">
        <f>100/E13*E47</f>
        <v>#DIV/0!</v>
      </c>
      <c r="G47" s="88">
        <f>G13</f>
        <v>0</v>
      </c>
      <c r="H47" s="154" t="e">
        <f>100/G13*G47</f>
        <v>#DIV/0!</v>
      </c>
      <c r="I47" s="155"/>
      <c r="J47" s="156"/>
      <c r="K47" s="88"/>
      <c r="L47" s="88"/>
      <c r="M47" s="155"/>
      <c r="N47" s="156"/>
      <c r="O47" s="88"/>
      <c r="P47" s="88"/>
      <c r="Q47" s="155">
        <f t="shared" si="0"/>
        <v>0</v>
      </c>
      <c r="R47" s="157" t="e">
        <f>100/Q13*Q47</f>
        <v>#DIV/0!</v>
      </c>
    </row>
    <row r="49" spans="3:18" x14ac:dyDescent="0.3"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</row>
    <row r="50" spans="3:18" x14ac:dyDescent="0.3"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8"/>
      <c r="P50" s="169"/>
      <c r="Q50" s="169"/>
      <c r="R50" s="32"/>
    </row>
    <row r="51" spans="3:18" x14ac:dyDescent="0.3"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8"/>
      <c r="P51" s="169"/>
      <c r="Q51" s="169"/>
      <c r="R51" s="32"/>
    </row>
    <row r="52" spans="3:18" x14ac:dyDescent="0.3"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8"/>
      <c r="P52" s="169"/>
      <c r="Q52" s="169"/>
      <c r="R52" s="32"/>
    </row>
    <row r="53" spans="3:18" x14ac:dyDescent="0.3"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8"/>
      <c r="P53" s="169"/>
      <c r="Q53" s="169"/>
      <c r="R53" s="32"/>
    </row>
    <row r="58" spans="3:18" x14ac:dyDescent="0.3">
      <c r="E58" s="37"/>
      <c r="J58" s="25"/>
    </row>
    <row r="59" spans="3:18" x14ac:dyDescent="0.3">
      <c r="K59" s="35"/>
    </row>
  </sheetData>
  <mergeCells count="18">
    <mergeCell ref="K6:L6"/>
    <mergeCell ref="O6:P6"/>
    <mergeCell ref="Q6:R6"/>
    <mergeCell ref="K5:L5"/>
    <mergeCell ref="M5:N5"/>
    <mergeCell ref="O5:P5"/>
    <mergeCell ref="Q5:R5"/>
    <mergeCell ref="M6:N6"/>
    <mergeCell ref="I5:J5"/>
    <mergeCell ref="A5:A7"/>
    <mergeCell ref="B5:B7"/>
    <mergeCell ref="C5:D5"/>
    <mergeCell ref="E5:F5"/>
    <mergeCell ref="G5:H5"/>
    <mergeCell ref="C6:D6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8" scale="86" orientation="landscape" horizontalDpi="300" verticalDpi="300" r:id="rId1"/>
  <headerFooter>
    <oddHeader>&amp;R&amp;G</oddHead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42"/>
  <sheetViews>
    <sheetView tabSelected="1" zoomScale="90" zoomScaleNormal="90" workbookViewId="0">
      <pane ySplit="7" topLeftCell="A8" activePane="bottomLeft" state="frozen"/>
      <selection pane="bottomLeft" activeCell="G30" sqref="G30"/>
    </sheetView>
  </sheetViews>
  <sheetFormatPr defaultColWidth="9.109375" defaultRowHeight="18" customHeight="1" x14ac:dyDescent="0.3"/>
  <cols>
    <col min="1" max="1" width="9.5546875" style="25" customWidth="1"/>
    <col min="2" max="2" width="40.6640625" style="35" customWidth="1"/>
    <col min="3" max="4" width="15.6640625" style="37" customWidth="1"/>
    <col min="5" max="10" width="15.6640625" style="35" customWidth="1"/>
    <col min="11" max="16384" width="9.109375" style="35"/>
  </cols>
  <sheetData>
    <row r="1" spans="1:10" ht="18" customHeight="1" x14ac:dyDescent="0.3">
      <c r="A1" s="61" t="s">
        <v>36</v>
      </c>
    </row>
    <row r="2" spans="1:10" ht="18" customHeight="1" x14ac:dyDescent="0.3">
      <c r="B2" s="34"/>
    </row>
    <row r="3" spans="1:10" s="59" customFormat="1" ht="18" customHeight="1" x14ac:dyDescent="0.3">
      <c r="A3" s="34" t="s">
        <v>120</v>
      </c>
      <c r="B3" s="34" t="s">
        <v>113</v>
      </c>
      <c r="C3" s="58"/>
      <c r="D3" s="58"/>
    </row>
    <row r="4" spans="1:10" ht="18" customHeight="1" thickBot="1" x14ac:dyDescent="0.35"/>
    <row r="5" spans="1:10" s="9" customFormat="1" ht="18" customHeight="1" thickTop="1" x14ac:dyDescent="0.3">
      <c r="A5" s="404" t="s">
        <v>13</v>
      </c>
      <c r="B5" s="404"/>
      <c r="C5" s="112" t="s">
        <v>42</v>
      </c>
      <c r="D5" s="112" t="s">
        <v>43</v>
      </c>
      <c r="E5" s="113" t="s">
        <v>44</v>
      </c>
      <c r="F5" s="112" t="s">
        <v>45</v>
      </c>
      <c r="G5" s="113" t="s">
        <v>46</v>
      </c>
      <c r="H5" s="112" t="s">
        <v>47</v>
      </c>
      <c r="I5" s="113" t="s">
        <v>48</v>
      </c>
      <c r="J5" s="112" t="s">
        <v>1</v>
      </c>
    </row>
    <row r="6" spans="1:10" s="9" customFormat="1" ht="18" customHeight="1" x14ac:dyDescent="0.3">
      <c r="A6" s="384"/>
      <c r="B6" s="389"/>
      <c r="C6" s="114" t="s">
        <v>37</v>
      </c>
      <c r="D6" s="115" t="s">
        <v>37</v>
      </c>
      <c r="E6" s="114" t="s">
        <v>37</v>
      </c>
      <c r="F6" s="115" t="s">
        <v>37</v>
      </c>
      <c r="G6" s="115" t="s">
        <v>37</v>
      </c>
      <c r="H6" s="380" t="s">
        <v>37</v>
      </c>
      <c r="I6" s="114" t="s">
        <v>37</v>
      </c>
      <c r="J6" s="115" t="s">
        <v>39</v>
      </c>
    </row>
    <row r="7" spans="1:10" s="9" customFormat="1" ht="18" customHeight="1" thickBot="1" x14ac:dyDescent="0.35">
      <c r="A7" s="405"/>
      <c r="B7" s="390"/>
      <c r="C7" s="111" t="s">
        <v>12</v>
      </c>
      <c r="D7" s="116" t="s">
        <v>12</v>
      </c>
      <c r="E7" s="106" t="s">
        <v>12</v>
      </c>
      <c r="F7" s="116" t="s">
        <v>12</v>
      </c>
      <c r="G7" s="106" t="s">
        <v>12</v>
      </c>
      <c r="H7" s="116" t="s">
        <v>12</v>
      </c>
      <c r="I7" s="106" t="s">
        <v>12</v>
      </c>
      <c r="J7" s="116" t="s">
        <v>12</v>
      </c>
    </row>
    <row r="8" spans="1:10" s="199" customFormat="1" ht="18" customHeight="1" thickTop="1" thickBot="1" x14ac:dyDescent="0.35">
      <c r="A8" s="197"/>
      <c r="B8" s="198" t="s">
        <v>38</v>
      </c>
      <c r="C8" s="38">
        <v>0</v>
      </c>
      <c r="D8" s="47">
        <f>'Table 35'!E8/'Table 31'!E8</f>
        <v>52000</v>
      </c>
      <c r="E8" s="39">
        <f>'Table 35'!G8/'Table 31'!G8</f>
        <v>36015</v>
      </c>
      <c r="F8" s="38">
        <f>'Table 35'!I8/'Table 31'!I8</f>
        <v>21882.7</v>
      </c>
      <c r="G8" s="39">
        <f>'Table 35'!K8/'Table 31'!K8</f>
        <v>43100</v>
      </c>
      <c r="H8" s="38">
        <f>SUM(H11)</f>
        <v>53070</v>
      </c>
      <c r="I8" s="39">
        <f>SUM(I11)</f>
        <v>29864.936666666665</v>
      </c>
      <c r="J8" s="65">
        <f>'Table 35'!Q8/'Table 31'!Q8</f>
        <v>33167.751000000004</v>
      </c>
    </row>
    <row r="9" spans="1:10" s="199" customFormat="1" ht="18" customHeight="1" thickTop="1" thickBot="1" x14ac:dyDescent="0.35">
      <c r="A9" s="424"/>
      <c r="B9" s="217"/>
      <c r="C9" s="14"/>
      <c r="D9" s="14"/>
      <c r="E9" s="14"/>
      <c r="F9" s="14"/>
      <c r="G9" s="14"/>
      <c r="H9" s="14"/>
      <c r="I9" s="14"/>
      <c r="J9" s="14"/>
    </row>
    <row r="10" spans="1:10" s="192" customFormat="1" ht="18" customHeight="1" thickTop="1" x14ac:dyDescent="0.3">
      <c r="A10" s="425"/>
      <c r="B10" s="426" t="s">
        <v>0</v>
      </c>
      <c r="C10" s="50"/>
      <c r="D10" s="50"/>
      <c r="E10" s="40"/>
      <c r="F10" s="41"/>
      <c r="G10" s="40"/>
      <c r="H10" s="41"/>
      <c r="I10" s="40"/>
      <c r="J10" s="62"/>
    </row>
    <row r="11" spans="1:10" s="199" customFormat="1" ht="18" customHeight="1" thickBot="1" x14ac:dyDescent="0.35">
      <c r="A11" s="344" t="s">
        <v>14</v>
      </c>
      <c r="B11" s="367" t="s">
        <v>4</v>
      </c>
      <c r="C11" s="48">
        <v>0</v>
      </c>
      <c r="D11" s="48">
        <f>'Table 35'!E11/'Table 31'!E8</f>
        <v>52000</v>
      </c>
      <c r="E11" s="42">
        <f>'Table 35'!G11/'Table 31'!G8</f>
        <v>36015</v>
      </c>
      <c r="F11" s="14">
        <f>'Table 35'!I11/'Table 31'!I8</f>
        <v>21882.7</v>
      </c>
      <c r="G11" s="42">
        <f>'Table 35'!K11/'Table 32'!K8</f>
        <v>43100</v>
      </c>
      <c r="H11" s="14">
        <f>SUM(H22)</f>
        <v>53070</v>
      </c>
      <c r="I11" s="42">
        <f>'Table 35'!O11/'Table 32'!O8</f>
        <v>29864.936666666665</v>
      </c>
      <c r="J11" s="63">
        <f>'Table 35'!Q11/'Table 32'!Q8</f>
        <v>33167.751000000004</v>
      </c>
    </row>
    <row r="12" spans="1:10" s="199" customFormat="1" ht="18" hidden="1" customHeight="1" x14ac:dyDescent="0.3">
      <c r="A12" s="344" t="s">
        <v>15</v>
      </c>
      <c r="B12" s="367" t="s">
        <v>5</v>
      </c>
      <c r="C12" s="48">
        <f>'Table 35'!C12/'Table 9'!C8</f>
        <v>0</v>
      </c>
      <c r="D12" s="48">
        <f>'Table 35'!E12/'Table 9'!E8</f>
        <v>0</v>
      </c>
      <c r="E12" s="42">
        <f>'Table 35'!G12/'Table 9'!G8</f>
        <v>0</v>
      </c>
      <c r="F12" s="14">
        <f>'Table 35'!I12/'Table 9'!I8</f>
        <v>0</v>
      </c>
      <c r="G12" s="42">
        <v>0</v>
      </c>
      <c r="H12" s="14">
        <v>0</v>
      </c>
      <c r="I12" s="42">
        <v>0</v>
      </c>
      <c r="J12" s="63">
        <v>0</v>
      </c>
    </row>
    <row r="13" spans="1:10" s="199" customFormat="1" ht="18" hidden="1" customHeight="1" thickBot="1" x14ac:dyDescent="0.35">
      <c r="A13" s="429" t="s">
        <v>16</v>
      </c>
      <c r="B13" s="375" t="s">
        <v>11</v>
      </c>
      <c r="C13" s="48">
        <f>'Table 35'!C13/'Table 10'!C8</f>
        <v>0</v>
      </c>
      <c r="D13" s="49">
        <f>'Table 35'!E13/'Table 10'!E8</f>
        <v>0</v>
      </c>
      <c r="E13" s="43">
        <f>'Table 35'!G13/'Table 10'!G8</f>
        <v>0</v>
      </c>
      <c r="F13" s="44">
        <f>'Table 35'!I13/'Table 10'!I8</f>
        <v>0</v>
      </c>
      <c r="G13" s="43">
        <v>0</v>
      </c>
      <c r="H13" s="44">
        <v>0</v>
      </c>
      <c r="I13" s="43">
        <v>0</v>
      </c>
      <c r="J13" s="64">
        <v>0</v>
      </c>
    </row>
    <row r="14" spans="1:10" s="199" customFormat="1" ht="18" customHeight="1" thickTop="1" thickBot="1" x14ac:dyDescent="0.35">
      <c r="A14" s="450"/>
      <c r="B14" s="451"/>
      <c r="C14" s="38"/>
      <c r="D14" s="38"/>
      <c r="E14" s="38"/>
      <c r="F14" s="38"/>
      <c r="G14" s="38"/>
      <c r="H14" s="38"/>
      <c r="I14" s="38"/>
      <c r="J14" s="38"/>
    </row>
    <row r="15" spans="1:10" s="192" customFormat="1" ht="18" customHeight="1" thickTop="1" x14ac:dyDescent="0.3">
      <c r="A15" s="425"/>
      <c r="B15" s="426" t="s">
        <v>0</v>
      </c>
      <c r="C15" s="50"/>
      <c r="D15" s="50"/>
      <c r="E15" s="40"/>
      <c r="F15" s="41"/>
      <c r="G15" s="40"/>
      <c r="H15" s="41"/>
      <c r="I15" s="40"/>
      <c r="J15" s="62"/>
    </row>
    <row r="16" spans="1:10" s="199" customFormat="1" ht="18" customHeight="1" x14ac:dyDescent="0.3">
      <c r="A16" s="344" t="s">
        <v>32</v>
      </c>
      <c r="B16" s="367" t="s">
        <v>6</v>
      </c>
      <c r="C16" s="48">
        <v>0</v>
      </c>
      <c r="D16" s="48">
        <v>0</v>
      </c>
      <c r="E16" s="42">
        <v>0</v>
      </c>
      <c r="F16" s="14">
        <f>'Table 35'!I16/'Table 31'!I12</f>
        <v>21882.7</v>
      </c>
      <c r="G16" s="42">
        <f>'Table 35'!K16/'Table 31'!K12</f>
        <v>43100</v>
      </c>
      <c r="H16" s="14">
        <v>21814</v>
      </c>
      <c r="I16" s="42">
        <v>17530.810000000001</v>
      </c>
      <c r="J16" s="42">
        <f>'Table 35'!Q16/'Table 31'!Q12</f>
        <v>26081.877499999999</v>
      </c>
    </row>
    <row r="17" spans="1:10" s="199" customFormat="1" ht="18" hidden="1" customHeight="1" x14ac:dyDescent="0.3">
      <c r="A17" s="344" t="s">
        <v>32</v>
      </c>
      <c r="B17" s="367" t="s">
        <v>7</v>
      </c>
      <c r="C17" s="48"/>
      <c r="D17" s="48"/>
      <c r="E17" s="42"/>
      <c r="F17" s="14"/>
      <c r="G17" s="42"/>
      <c r="H17" s="14"/>
      <c r="I17" s="42"/>
      <c r="J17" s="63"/>
    </row>
    <row r="18" spans="1:10" s="199" customFormat="1" ht="18" hidden="1" customHeight="1" x14ac:dyDescent="0.3">
      <c r="A18" s="344" t="s">
        <v>32</v>
      </c>
      <c r="B18" s="367" t="s">
        <v>8</v>
      </c>
      <c r="C18" s="48"/>
      <c r="D18" s="48"/>
      <c r="E18" s="42"/>
      <c r="F18" s="14"/>
      <c r="G18" s="42"/>
      <c r="H18" s="14"/>
      <c r="I18" s="42"/>
      <c r="J18" s="63"/>
    </row>
    <row r="19" spans="1:10" s="199" customFormat="1" ht="18" hidden="1" customHeight="1" x14ac:dyDescent="0.3">
      <c r="A19" s="344" t="s">
        <v>32</v>
      </c>
      <c r="B19" s="367" t="s">
        <v>9</v>
      </c>
      <c r="C19" s="48"/>
      <c r="D19" s="48"/>
      <c r="E19" s="42"/>
      <c r="F19" s="14"/>
      <c r="G19" s="42"/>
      <c r="H19" s="14"/>
      <c r="I19" s="42"/>
      <c r="J19" s="63"/>
    </row>
    <row r="20" spans="1:10" s="199" customFormat="1" ht="18" customHeight="1" thickBot="1" x14ac:dyDescent="0.35">
      <c r="A20" s="429" t="s">
        <v>32</v>
      </c>
      <c r="B20" s="375" t="s">
        <v>10</v>
      </c>
      <c r="C20" s="48">
        <v>0</v>
      </c>
      <c r="D20" s="49">
        <f>'Table 35'!E20/'Table 31'!E37</f>
        <v>52000</v>
      </c>
      <c r="E20" s="43">
        <f>'Table 35'!G20/'Table 31'!G37</f>
        <v>36015</v>
      </c>
      <c r="F20" s="44">
        <v>0</v>
      </c>
      <c r="G20" s="43">
        <v>0</v>
      </c>
      <c r="H20" s="44">
        <v>31256</v>
      </c>
      <c r="I20" s="43">
        <f>'Table 35'!O20/'Table 32'!O51</f>
        <v>36032</v>
      </c>
      <c r="J20" s="64">
        <f>'Table 35'!Q20/'Table 31'!Q37</f>
        <v>37891.666666666664</v>
      </c>
    </row>
    <row r="21" spans="1:10" s="199" customFormat="1" ht="18" customHeight="1" thickTop="1" thickBot="1" x14ac:dyDescent="0.35">
      <c r="A21" s="424"/>
      <c r="B21" s="217"/>
      <c r="C21" s="41"/>
      <c r="D21" s="14"/>
      <c r="E21" s="14"/>
      <c r="F21" s="14"/>
      <c r="G21" s="14"/>
      <c r="H21" s="14"/>
      <c r="I21" s="14"/>
      <c r="J21" s="14"/>
    </row>
    <row r="22" spans="1:10" s="199" customFormat="1" ht="18" customHeight="1" thickTop="1" x14ac:dyDescent="0.3">
      <c r="A22" s="425" t="s">
        <v>14</v>
      </c>
      <c r="B22" s="452" t="s">
        <v>30</v>
      </c>
      <c r="C22" s="40">
        <f>C11</f>
        <v>0</v>
      </c>
      <c r="D22" s="41">
        <f t="shared" ref="D22:E22" si="0">D11</f>
        <v>52000</v>
      </c>
      <c r="E22" s="40">
        <f t="shared" si="0"/>
        <v>36015</v>
      </c>
      <c r="F22" s="41">
        <f>F11</f>
        <v>21882.7</v>
      </c>
      <c r="G22" s="40">
        <f>G11</f>
        <v>43100</v>
      </c>
      <c r="H22" s="41">
        <f>SUM(H24:H30)</f>
        <v>53070</v>
      </c>
      <c r="I22" s="40">
        <f>SUM(I24:I30)</f>
        <v>53562.81</v>
      </c>
      <c r="J22" s="62">
        <f>J11</f>
        <v>33167.751000000004</v>
      </c>
    </row>
    <row r="23" spans="1:10" s="216" customFormat="1" ht="18" customHeight="1" x14ac:dyDescent="0.3">
      <c r="A23" s="434"/>
      <c r="B23" s="420" t="s">
        <v>0</v>
      </c>
      <c r="C23" s="42"/>
      <c r="D23" s="14"/>
      <c r="E23" s="42"/>
      <c r="F23" s="14"/>
      <c r="G23" s="42"/>
      <c r="H23" s="14"/>
      <c r="I23" s="42"/>
      <c r="J23" s="63"/>
    </row>
    <row r="24" spans="1:10" s="199" customFormat="1" ht="18" customHeight="1" x14ac:dyDescent="0.3">
      <c r="A24" s="344" t="s">
        <v>17</v>
      </c>
      <c r="B24" s="453" t="s">
        <v>6</v>
      </c>
      <c r="C24" s="42">
        <f>'Table 35'!C24/'Table 8'!C12</f>
        <v>0</v>
      </c>
      <c r="D24" s="14">
        <f>'Table 35'!E24/'Table 8'!E12</f>
        <v>0</v>
      </c>
      <c r="E24" s="42">
        <f>'Table 35'!G24/'Table 8'!G12</f>
        <v>0</v>
      </c>
      <c r="F24" s="14">
        <f>'Table 35'!I24/'Table 31'!I12</f>
        <v>21882.7</v>
      </c>
      <c r="G24" s="42">
        <f>'Table 35'!K24/'Table 32'!K12</f>
        <v>43100</v>
      </c>
      <c r="H24" s="14">
        <v>21814</v>
      </c>
      <c r="I24" s="42">
        <f>'Table 35'!O24/'Table 32'!O12</f>
        <v>17530.810000000001</v>
      </c>
      <c r="J24" s="63">
        <f>'Table 35'!Q24/'Table 31'!Q12</f>
        <v>26081.877499999999</v>
      </c>
    </row>
    <row r="25" spans="1:10" s="199" customFormat="1" ht="18" hidden="1" customHeight="1" x14ac:dyDescent="0.3">
      <c r="A25" s="344" t="s">
        <v>18</v>
      </c>
      <c r="B25" s="453" t="s">
        <v>156</v>
      </c>
      <c r="C25" s="42">
        <v>0</v>
      </c>
      <c r="D25" s="14">
        <f>'Table 35'!E25/'Table 8'!E16</f>
        <v>0</v>
      </c>
      <c r="E25" s="42">
        <f>'Table 35'!G25/'Table 8'!G16</f>
        <v>0</v>
      </c>
      <c r="F25" s="14">
        <f>'Table 35'!I25/'Table 8'!I16</f>
        <v>0</v>
      </c>
      <c r="G25" s="42">
        <f>'Table 35'!K25/'Table 8'!K16</f>
        <v>0</v>
      </c>
      <c r="H25" s="14"/>
      <c r="I25" s="42"/>
      <c r="J25" s="63">
        <f>'Table 35'!Q25/'Table 8'!Q16</f>
        <v>0</v>
      </c>
    </row>
    <row r="26" spans="1:10" s="199" customFormat="1" ht="18" hidden="1" customHeight="1" x14ac:dyDescent="0.3">
      <c r="A26" s="344" t="s">
        <v>19</v>
      </c>
      <c r="B26" s="453" t="s">
        <v>157</v>
      </c>
      <c r="C26" s="42">
        <f>'Table 35'!C26/'Table 8'!C20</f>
        <v>0</v>
      </c>
      <c r="D26" s="14">
        <f>'Table 35'!E26/'Table 8'!E20</f>
        <v>0</v>
      </c>
      <c r="E26" s="42">
        <f>'Table 35'!G26/'Table 8'!G20</f>
        <v>0</v>
      </c>
      <c r="F26" s="14">
        <f>'Table 35'!I26/'Table 8'!I20</f>
        <v>0</v>
      </c>
      <c r="G26" s="42">
        <f>'Table 35'!K26/'Table 8'!K20</f>
        <v>0</v>
      </c>
      <c r="H26" s="14"/>
      <c r="I26" s="42"/>
      <c r="J26" s="63">
        <f>'Table 35'!Q26/'Table 8'!Q20</f>
        <v>0</v>
      </c>
    </row>
    <row r="27" spans="1:10" s="199" customFormat="1" ht="18" hidden="1" customHeight="1" x14ac:dyDescent="0.3">
      <c r="A27" s="344" t="s">
        <v>40</v>
      </c>
      <c r="B27" s="453" t="s">
        <v>158</v>
      </c>
      <c r="C27" s="42">
        <v>0</v>
      </c>
      <c r="D27" s="14">
        <v>0</v>
      </c>
      <c r="E27" s="42">
        <f>'Table 35'!G27/'Table 8'!G24</f>
        <v>0</v>
      </c>
      <c r="F27" s="14">
        <f>'Table 35'!I27/'Table 8'!I24</f>
        <v>0</v>
      </c>
      <c r="G27" s="42">
        <f>'Table 35'!K27/'Table 8'!K24</f>
        <v>0</v>
      </c>
      <c r="H27" s="14"/>
      <c r="I27" s="42"/>
      <c r="J27" s="63">
        <f>'Table 35'!Q27/'Table 8'!Q24</f>
        <v>0</v>
      </c>
    </row>
    <row r="28" spans="1:10" s="199" customFormat="1" ht="18" hidden="1" customHeight="1" x14ac:dyDescent="0.3">
      <c r="A28" s="344" t="s">
        <v>20</v>
      </c>
      <c r="B28" s="453" t="s">
        <v>8</v>
      </c>
      <c r="C28" s="42">
        <f>'Table 35'!C28/'Table 8'!C28</f>
        <v>0</v>
      </c>
      <c r="D28" s="14">
        <f>'Table 35'!E28/'Table 8'!E28</f>
        <v>0</v>
      </c>
      <c r="E28" s="42">
        <f>'Table 35'!G28/'Table 8'!G28</f>
        <v>0</v>
      </c>
      <c r="F28" s="14">
        <f>'Table 35'!I28/'Table 8'!I28</f>
        <v>0</v>
      </c>
      <c r="G28" s="42">
        <f>'Table 35'!K28/'Table 8'!K28</f>
        <v>0</v>
      </c>
      <c r="H28" s="14"/>
      <c r="I28" s="42"/>
      <c r="J28" s="63">
        <f>'Table 35'!Q28/'Table 8'!Q28</f>
        <v>0</v>
      </c>
    </row>
    <row r="29" spans="1:10" s="199" customFormat="1" ht="18" hidden="1" customHeight="1" x14ac:dyDescent="0.3">
      <c r="A29" s="344" t="s">
        <v>21</v>
      </c>
      <c r="B29" s="453" t="s">
        <v>9</v>
      </c>
      <c r="C29" s="42">
        <f>'Table 35'!C29/'Table 8'!C32</f>
        <v>0</v>
      </c>
      <c r="D29" s="14">
        <f>'Table 35'!E29/'Table 8'!E32</f>
        <v>0</v>
      </c>
      <c r="E29" s="42">
        <f>'Table 35'!G29/'Table 8'!G32</f>
        <v>0</v>
      </c>
      <c r="F29" s="14">
        <f>'Table 35'!I29/'Table 8'!I32</f>
        <v>0</v>
      </c>
      <c r="G29" s="42">
        <f>'Table 35'!K29/'Table 8'!K32</f>
        <v>0</v>
      </c>
      <c r="H29" s="14"/>
      <c r="I29" s="42"/>
      <c r="J29" s="63">
        <f>'Table 35'!Q29/'Table 8'!Q32</f>
        <v>0</v>
      </c>
    </row>
    <row r="30" spans="1:10" s="199" customFormat="1" ht="18" customHeight="1" thickBot="1" x14ac:dyDescent="0.35">
      <c r="A30" s="429" t="s">
        <v>22</v>
      </c>
      <c r="B30" s="454" t="s">
        <v>10</v>
      </c>
      <c r="C30" s="43">
        <v>0</v>
      </c>
      <c r="D30" s="44">
        <f>'Table 35'!E30/'Table 31'!E37</f>
        <v>52000</v>
      </c>
      <c r="E30" s="43">
        <f>'Table 35'!G30/'Table 31'!G37</f>
        <v>36015</v>
      </c>
      <c r="F30" s="44">
        <v>0</v>
      </c>
      <c r="G30" s="43">
        <v>0</v>
      </c>
      <c r="H30" s="44">
        <v>31256</v>
      </c>
      <c r="I30" s="43">
        <f>'Table 35'!O30/'Table 32'!O51</f>
        <v>36032</v>
      </c>
      <c r="J30" s="64">
        <f>'Table 35'!Q30/'Table 31'!Q37</f>
        <v>37891.666666666664</v>
      </c>
    </row>
    <row r="31" spans="1:10" s="12" customFormat="1" ht="18" customHeight="1" thickTop="1" x14ac:dyDescent="0.3">
      <c r="A31" s="7"/>
      <c r="C31" s="14"/>
      <c r="D31" s="14"/>
      <c r="E31" s="14"/>
      <c r="F31" s="14"/>
      <c r="G31" s="14"/>
      <c r="H31" s="14"/>
      <c r="I31" s="14"/>
      <c r="J31" s="14"/>
    </row>
    <row r="32" spans="1:10" s="12" customFormat="1" ht="18" hidden="1" customHeight="1" thickTop="1" x14ac:dyDescent="0.3">
      <c r="A32" s="16" t="s">
        <v>15</v>
      </c>
      <c r="B32" s="284" t="s">
        <v>34</v>
      </c>
      <c r="C32" s="14">
        <f>C12</f>
        <v>0</v>
      </c>
      <c r="D32" s="41">
        <f t="shared" ref="D32:E32" si="1">D12</f>
        <v>0</v>
      </c>
      <c r="E32" s="40">
        <f t="shared" si="1"/>
        <v>0</v>
      </c>
      <c r="F32" s="41"/>
      <c r="G32" s="40"/>
      <c r="H32" s="41"/>
      <c r="I32" s="40"/>
      <c r="J32" s="62">
        <f>J12</f>
        <v>0</v>
      </c>
    </row>
    <row r="33" spans="1:10" s="36" customFormat="1" ht="18" hidden="1" customHeight="1" x14ac:dyDescent="0.3">
      <c r="A33" s="17"/>
      <c r="B33" s="285" t="s">
        <v>0</v>
      </c>
      <c r="C33" s="14"/>
      <c r="D33" s="14"/>
      <c r="E33" s="42"/>
      <c r="F33" s="14"/>
      <c r="G33" s="42"/>
      <c r="H33" s="14"/>
      <c r="I33" s="42"/>
      <c r="J33" s="63"/>
    </row>
    <row r="34" spans="1:10" s="12" customFormat="1" ht="18" hidden="1" customHeight="1" x14ac:dyDescent="0.3">
      <c r="A34" s="17" t="s">
        <v>23</v>
      </c>
      <c r="B34" s="286" t="s">
        <v>6</v>
      </c>
      <c r="C34" s="14">
        <f>'Table 35'!C34/'Table 9'!C12</f>
        <v>0</v>
      </c>
      <c r="D34" s="14">
        <f>'Table 35'!E34/'Table 9'!E12</f>
        <v>0</v>
      </c>
      <c r="E34" s="42">
        <f>'Table 35'!G34/'Table 9'!G12</f>
        <v>0</v>
      </c>
      <c r="F34" s="14"/>
      <c r="G34" s="42"/>
      <c r="H34" s="14"/>
      <c r="I34" s="42"/>
      <c r="J34" s="63">
        <f>'Table 35'!Q34/'Table 9'!Q12</f>
        <v>0</v>
      </c>
    </row>
    <row r="35" spans="1:10" s="12" customFormat="1" ht="18" hidden="1" customHeight="1" x14ac:dyDescent="0.3">
      <c r="A35" s="17" t="s">
        <v>24</v>
      </c>
      <c r="B35" s="286" t="s">
        <v>31</v>
      </c>
      <c r="C35" s="14">
        <f>'Table 35'!C35/'Table 9'!C16</f>
        <v>0</v>
      </c>
      <c r="D35" s="14">
        <f>'Table 35'!E35/'Table 9'!E16</f>
        <v>0</v>
      </c>
      <c r="E35" s="42">
        <f>'Table 35'!G35/'Table 9'!G16</f>
        <v>0</v>
      </c>
      <c r="F35" s="14"/>
      <c r="G35" s="42"/>
      <c r="H35" s="14"/>
      <c r="I35" s="42"/>
      <c r="J35" s="63">
        <f>'Table 35'!Q35/'Table 9'!Q16</f>
        <v>0</v>
      </c>
    </row>
    <row r="36" spans="1:10" s="12" customFormat="1" ht="18" hidden="1" customHeight="1" x14ac:dyDescent="0.3">
      <c r="A36" s="17" t="s">
        <v>26</v>
      </c>
      <c r="B36" s="286" t="s">
        <v>8</v>
      </c>
      <c r="C36" s="14">
        <f>'Table 35'!C36/'Table 9'!C20</f>
        <v>0</v>
      </c>
      <c r="D36" s="14">
        <f>'Table 35'!E36/'Table 9'!E20</f>
        <v>0</v>
      </c>
      <c r="E36" s="42">
        <f>'Table 35'!G36/'Table 9'!G20</f>
        <v>0</v>
      </c>
      <c r="F36" s="14"/>
      <c r="G36" s="42"/>
      <c r="H36" s="14"/>
      <c r="I36" s="42"/>
      <c r="J36" s="63">
        <f>'Table 35'!Q36/'Table 9'!Q20</f>
        <v>0</v>
      </c>
    </row>
    <row r="37" spans="1:10" s="12" customFormat="1" ht="18" hidden="1" customHeight="1" x14ac:dyDescent="0.3">
      <c r="A37" s="17" t="s">
        <v>25</v>
      </c>
      <c r="B37" s="286" t="s">
        <v>33</v>
      </c>
      <c r="C37" s="14">
        <f>'Table 35'!C37/'Table 6'!C38</f>
        <v>0</v>
      </c>
      <c r="D37" s="14">
        <f>'Table 35'!E37/'Table 9'!E24</f>
        <v>0</v>
      </c>
      <c r="E37" s="42">
        <f>'Table 35'!G37/'Table 9'!G24</f>
        <v>0</v>
      </c>
      <c r="F37" s="14"/>
      <c r="G37" s="42"/>
      <c r="H37" s="14"/>
      <c r="I37" s="42"/>
      <c r="J37" s="63">
        <f>'Table 35'!Q37/'Table 9'!Q24</f>
        <v>0</v>
      </c>
    </row>
    <row r="38" spans="1:10" s="12" customFormat="1" ht="18" hidden="1" customHeight="1" x14ac:dyDescent="0.3">
      <c r="A38" s="17" t="s">
        <v>27</v>
      </c>
      <c r="B38" s="286" t="s">
        <v>9</v>
      </c>
      <c r="C38" s="14">
        <f>'Table 35'!C38/'Table 9'!C32</f>
        <v>0</v>
      </c>
      <c r="D38" s="14">
        <f>'Table 35'!E38/'Table 9'!E32</f>
        <v>0</v>
      </c>
      <c r="E38" s="42">
        <f>'Table 35'!G38/'Table 9'!G32</f>
        <v>0</v>
      </c>
      <c r="F38" s="14"/>
      <c r="G38" s="42"/>
      <c r="H38" s="14"/>
      <c r="I38" s="42"/>
      <c r="J38" s="63">
        <f>'Table 35'!Q38/'Table 9'!Q32</f>
        <v>0</v>
      </c>
    </row>
    <row r="39" spans="1:10" s="12" customFormat="1" ht="18" hidden="1" customHeight="1" thickBot="1" x14ac:dyDescent="0.35">
      <c r="A39" s="18" t="s">
        <v>28</v>
      </c>
      <c r="B39" s="287" t="s">
        <v>10</v>
      </c>
      <c r="C39" s="14">
        <f>'Table 35'!C39/'Table 9'!C36</f>
        <v>0</v>
      </c>
      <c r="D39" s="44">
        <f>'Table 35'!E39/'Table 9'!E36</f>
        <v>0</v>
      </c>
      <c r="E39" s="43">
        <f>'Table 35'!G39/'Table 9'!G36</f>
        <v>0</v>
      </c>
      <c r="F39" s="44"/>
      <c r="G39" s="43"/>
      <c r="H39" s="44"/>
      <c r="I39" s="43"/>
      <c r="J39" s="64">
        <f>'Table 35'!Q39/'Table 9'!Q36</f>
        <v>0</v>
      </c>
    </row>
    <row r="40" spans="1:10" s="12" customFormat="1" ht="18" hidden="1" customHeight="1" thickTop="1" thickBot="1" x14ac:dyDescent="0.35">
      <c r="A40" s="7"/>
      <c r="C40" s="14"/>
      <c r="D40" s="14"/>
      <c r="E40" s="14"/>
      <c r="F40" s="14"/>
      <c r="G40" s="14"/>
      <c r="H40" s="14"/>
      <c r="I40" s="14"/>
      <c r="J40" s="14"/>
    </row>
    <row r="41" spans="1:10" s="12" customFormat="1" ht="18" hidden="1" customHeight="1" thickTop="1" thickBot="1" x14ac:dyDescent="0.35">
      <c r="A41" s="19" t="s">
        <v>29</v>
      </c>
      <c r="B41" s="288" t="s">
        <v>35</v>
      </c>
      <c r="C41" s="14">
        <f>C13</f>
        <v>0</v>
      </c>
      <c r="D41" s="38">
        <f t="shared" ref="D41:E41" si="2">D13</f>
        <v>0</v>
      </c>
      <c r="E41" s="39">
        <f t="shared" si="2"/>
        <v>0</v>
      </c>
      <c r="F41" s="38"/>
      <c r="G41" s="39"/>
      <c r="H41" s="38"/>
      <c r="I41" s="39"/>
      <c r="J41" s="65">
        <f>J13</f>
        <v>0</v>
      </c>
    </row>
    <row r="42" spans="1:10" ht="18" hidden="1" customHeight="1" thickTop="1" x14ac:dyDescent="0.3"/>
  </sheetData>
  <mergeCells count="2">
    <mergeCell ref="A5:A7"/>
    <mergeCell ref="B5:B7"/>
  </mergeCells>
  <pageMargins left="0.70866141732283472" right="0.70866141732283472" top="0.74803149606299213" bottom="0.74803149606299213" header="0.31496062992125984" footer="0.31496062992125984"/>
  <pageSetup paperSize="8" orientation="landscape" verticalDpi="300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73"/>
  <sheetViews>
    <sheetView zoomScale="80" zoomScaleNormal="80" workbookViewId="0">
      <pane xSplit="2" ySplit="7" topLeftCell="C55" activePane="bottomRight" state="frozen"/>
      <selection pane="topRight" activeCell="C1" sqref="C1"/>
      <selection pane="bottomLeft" activeCell="A8" sqref="A8"/>
      <selection pane="bottomRight" activeCell="D48" sqref="D48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153</v>
      </c>
      <c r="B3" s="2" t="s">
        <v>68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28" customFormat="1" ht="18" customHeight="1" thickBot="1" x14ac:dyDescent="0.35">
      <c r="A7" s="390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82" customFormat="1" ht="18" customHeight="1" thickTop="1" x14ac:dyDescent="0.2">
      <c r="A8" s="396" t="s">
        <v>71</v>
      </c>
      <c r="B8" s="337" t="s">
        <v>50</v>
      </c>
      <c r="C8" s="174">
        <v>112</v>
      </c>
      <c r="D8" s="97">
        <f>100/C10*C8</f>
        <v>22.222222222222221</v>
      </c>
      <c r="E8" s="194">
        <v>127</v>
      </c>
      <c r="F8" s="268">
        <f>100/E10*E8</f>
        <v>21.026490066225168</v>
      </c>
      <c r="G8" s="174">
        <v>164</v>
      </c>
      <c r="H8" s="97">
        <f>100/G10*G8</f>
        <v>29.390681003584231</v>
      </c>
      <c r="I8" s="194">
        <v>192</v>
      </c>
      <c r="J8" s="268">
        <f>100/I10*I8</f>
        <v>36.994219653179194</v>
      </c>
      <c r="K8" s="174">
        <f>SUM(K12,K16,K20,K24,K28,K32,K36)</f>
        <v>251</v>
      </c>
      <c r="L8" s="268">
        <f>100/K10*K8</f>
        <v>42.687074829931973</v>
      </c>
      <c r="M8" s="194">
        <f>SUM(M12,M16,M20,M24,M28,M32,M36,)</f>
        <v>271</v>
      </c>
      <c r="N8" s="268">
        <f>100/M10*M8</f>
        <v>49.816176470588239</v>
      </c>
      <c r="O8" s="174">
        <f>SUM(O12,O16,O20,O24,O28,O32,O36,O45,O57)</f>
        <v>330</v>
      </c>
      <c r="P8" s="97">
        <f>100/O10*O8</f>
        <v>47.41379310344827</v>
      </c>
      <c r="Q8" s="277">
        <f t="shared" ref="Q8:Q10" si="0">SUM(C8,E8,G8,I8,K8,M8,O8)</f>
        <v>1447</v>
      </c>
      <c r="R8" s="268">
        <f>100/Q10*Q8</f>
        <v>36.05781211064042</v>
      </c>
    </row>
    <row r="9" spans="1:18" s="182" customFormat="1" ht="18" customHeight="1" x14ac:dyDescent="0.2">
      <c r="A9" s="397"/>
      <c r="B9" s="338" t="s">
        <v>169</v>
      </c>
      <c r="C9" s="176">
        <f>SUM(C10)-C8</f>
        <v>392</v>
      </c>
      <c r="D9" s="91">
        <f>100/C10*C9</f>
        <v>77.777777777777771</v>
      </c>
      <c r="E9" s="195">
        <f t="shared" ref="E9" si="1">SUM(E10)-E8</f>
        <v>477</v>
      </c>
      <c r="F9" s="121">
        <f t="shared" ref="F9" si="2">100/E10*E9</f>
        <v>78.973509933774835</v>
      </c>
      <c r="G9" s="176">
        <f t="shared" ref="G9" si="3">SUM(G10)-G8</f>
        <v>394</v>
      </c>
      <c r="H9" s="91">
        <f t="shared" ref="H9" si="4">100/G10*G9</f>
        <v>70.609318996415766</v>
      </c>
      <c r="I9" s="195">
        <f t="shared" ref="I9" si="5">SUM(I10)-I8</f>
        <v>327</v>
      </c>
      <c r="J9" s="121">
        <f t="shared" ref="J9" si="6">100/I10*I9</f>
        <v>63.005780346820814</v>
      </c>
      <c r="K9" s="176">
        <f t="shared" ref="K9:O9" si="7">SUM(K10)-K8</f>
        <v>337</v>
      </c>
      <c r="L9" s="121">
        <f t="shared" ref="L9:P9" si="8">100/K10*K9</f>
        <v>57.312925170068027</v>
      </c>
      <c r="M9" s="176">
        <f t="shared" si="7"/>
        <v>273</v>
      </c>
      <c r="N9" s="121">
        <f t="shared" si="8"/>
        <v>50.183823529411768</v>
      </c>
      <c r="O9" s="176">
        <f t="shared" si="7"/>
        <v>366</v>
      </c>
      <c r="P9" s="91">
        <f t="shared" si="8"/>
        <v>52.586206896551722</v>
      </c>
      <c r="Q9" s="92">
        <f t="shared" ref="Q9" si="9">SUM(Q10)-Q8</f>
        <v>2566</v>
      </c>
      <c r="R9" s="121">
        <f t="shared" ref="R9" si="10">100/Q10*Q9</f>
        <v>63.94218788935958</v>
      </c>
    </row>
    <row r="10" spans="1:18" s="182" customFormat="1" ht="18" customHeight="1" thickBot="1" x14ac:dyDescent="0.25">
      <c r="A10" s="412"/>
      <c r="B10" s="339" t="s">
        <v>1</v>
      </c>
      <c r="C10" s="93">
        <v>504</v>
      </c>
      <c r="D10" s="94">
        <f>100/C10*C10</f>
        <v>100</v>
      </c>
      <c r="E10" s="93">
        <v>604</v>
      </c>
      <c r="F10" s="94">
        <f>100/E10*E10</f>
        <v>100.00000000000001</v>
      </c>
      <c r="G10" s="93">
        <v>558</v>
      </c>
      <c r="H10" s="94">
        <f>100/G10*G10</f>
        <v>100</v>
      </c>
      <c r="I10" s="93">
        <v>519</v>
      </c>
      <c r="J10" s="267">
        <f>100/I10*I10</f>
        <v>100</v>
      </c>
      <c r="K10" s="93">
        <f>SUM(K14,K18,K22,K26,K30,K34,K38)</f>
        <v>588</v>
      </c>
      <c r="L10" s="267">
        <f>100/K10*K10</f>
        <v>100</v>
      </c>
      <c r="M10" s="93">
        <f>SUM(M14+M18+M22+M26+M30++M34+M38)</f>
        <v>544</v>
      </c>
      <c r="N10" s="267">
        <f>100/M10*M10</f>
        <v>100</v>
      </c>
      <c r="O10" s="93">
        <f>SUM(O14+O18+O22+O26+O30++O34+O38+O47+O59)</f>
        <v>696</v>
      </c>
      <c r="P10" s="267">
        <f>100/O10*O10</f>
        <v>100</v>
      </c>
      <c r="Q10" s="93">
        <f t="shared" si="0"/>
        <v>4013</v>
      </c>
      <c r="R10" s="340">
        <f>100/Q10*Q10</f>
        <v>100</v>
      </c>
    </row>
    <row r="11" spans="1:18" s="182" customFormat="1" ht="18" customHeight="1" thickTop="1" thickBot="1" x14ac:dyDescent="0.35">
      <c r="A11" s="413"/>
      <c r="B11" s="414"/>
      <c r="C11" s="95"/>
      <c r="D11" s="239"/>
      <c r="E11" s="95"/>
      <c r="F11" s="95"/>
      <c r="G11" s="95"/>
      <c r="H11" s="239"/>
      <c r="I11" s="95"/>
      <c r="J11" s="239"/>
      <c r="K11" s="95"/>
      <c r="L11" s="239"/>
      <c r="M11" s="95"/>
      <c r="N11" s="239"/>
      <c r="O11" s="95"/>
      <c r="P11" s="239"/>
      <c r="Q11" s="95"/>
      <c r="R11" s="239"/>
    </row>
    <row r="12" spans="1:18" s="186" customFormat="1" ht="18" customHeight="1" thickTop="1" x14ac:dyDescent="0.2">
      <c r="A12" s="396" t="s">
        <v>72</v>
      </c>
      <c r="B12" s="337" t="s">
        <v>50</v>
      </c>
      <c r="C12" s="174">
        <v>9</v>
      </c>
      <c r="D12" s="97">
        <f>100/C14*C12</f>
        <v>17.307692307692307</v>
      </c>
      <c r="E12" s="194">
        <v>8</v>
      </c>
      <c r="F12" s="268">
        <f>100/E14*E12</f>
        <v>11.764705882352942</v>
      </c>
      <c r="G12" s="174">
        <v>10</v>
      </c>
      <c r="H12" s="97">
        <f>100/G14*G12</f>
        <v>17.857142857142858</v>
      </c>
      <c r="I12" s="194">
        <v>19</v>
      </c>
      <c r="J12" s="268">
        <f>100/I14*I12</f>
        <v>44.186046511627907</v>
      </c>
      <c r="K12" s="174">
        <v>22</v>
      </c>
      <c r="L12" s="268">
        <f>100/K14*K12</f>
        <v>56.410256410256416</v>
      </c>
      <c r="M12" s="194">
        <v>26</v>
      </c>
      <c r="N12" s="268">
        <f>100/M14*M12</f>
        <v>55.319148936170208</v>
      </c>
      <c r="O12" s="174">
        <v>19</v>
      </c>
      <c r="P12" s="97">
        <f>100/O14*O12</f>
        <v>57.575757575757578</v>
      </c>
      <c r="Q12" s="277">
        <f t="shared" ref="Q12" si="11">SUM(C12,E12,G12,I12,K12,M12,O12)</f>
        <v>113</v>
      </c>
      <c r="R12" s="268">
        <f>100/Q14*Q12</f>
        <v>33.431952662721898</v>
      </c>
    </row>
    <row r="13" spans="1:18" s="186" customFormat="1" ht="18" customHeight="1" x14ac:dyDescent="0.2">
      <c r="A13" s="397"/>
      <c r="B13" s="338" t="s">
        <v>171</v>
      </c>
      <c r="C13" s="176">
        <f>SUM(C14)-C12</f>
        <v>43</v>
      </c>
      <c r="D13" s="91">
        <f>100/C14*C13</f>
        <v>82.692307692307693</v>
      </c>
      <c r="E13" s="195">
        <f t="shared" ref="E13" si="12">SUM(E14)-E12</f>
        <v>60</v>
      </c>
      <c r="F13" s="121">
        <f t="shared" ref="F13" si="13">100/E14*E13</f>
        <v>88.235294117647072</v>
      </c>
      <c r="G13" s="176">
        <f t="shared" ref="G13" si="14">SUM(G14)-G12</f>
        <v>46</v>
      </c>
      <c r="H13" s="91">
        <f t="shared" ref="H13" si="15">100/G14*G13</f>
        <v>82.142857142857153</v>
      </c>
      <c r="I13" s="195">
        <f t="shared" ref="I13" si="16">SUM(I14)-I12</f>
        <v>24</v>
      </c>
      <c r="J13" s="121">
        <f t="shared" ref="J13" si="17">100/I14*I13</f>
        <v>55.813953488372093</v>
      </c>
      <c r="K13" s="176">
        <f t="shared" ref="K13:M13" si="18">SUM(K14)-K12</f>
        <v>17</v>
      </c>
      <c r="L13" s="121">
        <f t="shared" ref="L13" si="19">100/K14*K13</f>
        <v>43.589743589743591</v>
      </c>
      <c r="M13" s="176">
        <f t="shared" si="18"/>
        <v>21</v>
      </c>
      <c r="N13" s="121">
        <f t="shared" ref="N13:P13" si="20">100/M14*M13</f>
        <v>44.680851063829785</v>
      </c>
      <c r="O13" s="176">
        <v>14</v>
      </c>
      <c r="P13" s="91">
        <f t="shared" si="20"/>
        <v>42.424242424242422</v>
      </c>
      <c r="Q13" s="92">
        <f t="shared" ref="Q13" si="21">SUM(Q14)-Q12</f>
        <v>225</v>
      </c>
      <c r="R13" s="121">
        <f t="shared" ref="R13" si="22">100/Q14*Q13</f>
        <v>66.568047337278102</v>
      </c>
    </row>
    <row r="14" spans="1:18" s="186" customFormat="1" ht="18" customHeight="1" thickBot="1" x14ac:dyDescent="0.25">
      <c r="A14" s="412"/>
      <c r="B14" s="339" t="s">
        <v>1</v>
      </c>
      <c r="C14" s="93">
        <v>52</v>
      </c>
      <c r="D14" s="94">
        <f>100/C14*C14</f>
        <v>100</v>
      </c>
      <c r="E14" s="93">
        <v>68</v>
      </c>
      <c r="F14" s="94">
        <f>100/E14*E14</f>
        <v>100</v>
      </c>
      <c r="G14" s="93">
        <v>56</v>
      </c>
      <c r="H14" s="94">
        <f>100/G14*G14</f>
        <v>100</v>
      </c>
      <c r="I14" s="93">
        <v>43</v>
      </c>
      <c r="J14" s="267">
        <f>100/I14*I14</f>
        <v>100</v>
      </c>
      <c r="K14" s="93">
        <v>39</v>
      </c>
      <c r="L14" s="267">
        <f>100/K14*K14</f>
        <v>100.00000000000001</v>
      </c>
      <c r="M14" s="93">
        <v>47</v>
      </c>
      <c r="N14" s="267">
        <f>100/M14*M14</f>
        <v>100</v>
      </c>
      <c r="O14" s="93">
        <f>SUM(O12:O13)</f>
        <v>33</v>
      </c>
      <c r="P14" s="267">
        <f>100/O14*O14</f>
        <v>100</v>
      </c>
      <c r="Q14" s="93">
        <f t="shared" ref="Q14" si="23">SUM(C14,E14,G14,I14,K14,M14,O14)</f>
        <v>338</v>
      </c>
      <c r="R14" s="340">
        <f>100/Q14*Q14</f>
        <v>100</v>
      </c>
    </row>
    <row r="15" spans="1:18" s="186" customFormat="1" ht="18" customHeight="1" thickTop="1" thickBot="1" x14ac:dyDescent="0.25">
      <c r="A15" s="416"/>
      <c r="B15" s="166"/>
      <c r="C15" s="188"/>
      <c r="D15" s="240"/>
      <c r="E15" s="188"/>
      <c r="F15" s="188"/>
      <c r="G15" s="188"/>
      <c r="H15" s="240"/>
      <c r="I15" s="188"/>
      <c r="J15" s="240"/>
      <c r="K15" s="188"/>
      <c r="L15" s="240"/>
      <c r="M15" s="188"/>
      <c r="N15" s="240"/>
      <c r="O15" s="188"/>
      <c r="P15" s="240"/>
      <c r="Q15" s="188"/>
      <c r="R15" s="240"/>
    </row>
    <row r="16" spans="1:18" s="186" customFormat="1" ht="18" customHeight="1" thickTop="1" x14ac:dyDescent="0.2">
      <c r="A16" s="396" t="s">
        <v>73</v>
      </c>
      <c r="B16" s="337" t="s">
        <v>50</v>
      </c>
      <c r="C16" s="174">
        <v>28</v>
      </c>
      <c r="D16" s="97">
        <f>100/C18*C16</f>
        <v>32.558139534883722</v>
      </c>
      <c r="E16" s="194">
        <v>40</v>
      </c>
      <c r="F16" s="268">
        <f>100/E18*E16</f>
        <v>32.786885245901644</v>
      </c>
      <c r="G16" s="174">
        <v>38</v>
      </c>
      <c r="H16" s="97">
        <f>100/G18*G16</f>
        <v>31.932773109243698</v>
      </c>
      <c r="I16" s="194">
        <v>29</v>
      </c>
      <c r="J16" s="268">
        <f>100/I18*I16</f>
        <v>26.605504587155966</v>
      </c>
      <c r="K16" s="174">
        <v>33</v>
      </c>
      <c r="L16" s="268">
        <f>100/K18*K16</f>
        <v>34.736842105263158</v>
      </c>
      <c r="M16" s="194">
        <v>34</v>
      </c>
      <c r="N16" s="268">
        <f>100/M18*M16</f>
        <v>44.155844155844157</v>
      </c>
      <c r="O16" s="174">
        <v>38</v>
      </c>
      <c r="P16" s="97">
        <f>100/O18*O16</f>
        <v>51.351351351351347</v>
      </c>
      <c r="Q16" s="277">
        <f t="shared" ref="Q16" si="24">SUM(C16,E16,G16,I16,K16,M16,O16)</f>
        <v>240</v>
      </c>
      <c r="R16" s="268">
        <f>100/Q18*Q16</f>
        <v>35.19061583577713</v>
      </c>
    </row>
    <row r="17" spans="1:19" s="186" customFormat="1" ht="18" customHeight="1" x14ac:dyDescent="0.2">
      <c r="A17" s="397"/>
      <c r="B17" s="338" t="s">
        <v>169</v>
      </c>
      <c r="C17" s="176">
        <f>SUM(C18)-C16</f>
        <v>58</v>
      </c>
      <c r="D17" s="91">
        <f>100/C18*C17</f>
        <v>67.441860465116278</v>
      </c>
      <c r="E17" s="195">
        <f t="shared" ref="E17" si="25">SUM(E18)-E16</f>
        <v>82</v>
      </c>
      <c r="F17" s="121">
        <f t="shared" ref="F17" si="26">100/E18*E17</f>
        <v>67.213114754098356</v>
      </c>
      <c r="G17" s="176">
        <f t="shared" ref="G17" si="27">SUM(G18)-G16</f>
        <v>81</v>
      </c>
      <c r="H17" s="91">
        <f t="shared" ref="H17" si="28">100/G18*G17</f>
        <v>68.067226890756302</v>
      </c>
      <c r="I17" s="195">
        <f t="shared" ref="I17" si="29">SUM(I18)-I16</f>
        <v>80</v>
      </c>
      <c r="J17" s="121">
        <f t="shared" ref="J17" si="30">100/I18*I17</f>
        <v>73.394495412844037</v>
      </c>
      <c r="K17" s="176">
        <f t="shared" ref="K17:M17" si="31">SUM(K18)-K16</f>
        <v>62</v>
      </c>
      <c r="L17" s="121">
        <f t="shared" ref="L17" si="32">100/K18*K17</f>
        <v>65.263157894736835</v>
      </c>
      <c r="M17" s="176">
        <f t="shared" si="31"/>
        <v>43</v>
      </c>
      <c r="N17" s="121">
        <f t="shared" ref="N17:P17" si="33">100/M18*M17</f>
        <v>55.844155844155843</v>
      </c>
      <c r="O17" s="176">
        <v>36</v>
      </c>
      <c r="P17" s="91">
        <f t="shared" si="33"/>
        <v>48.648648648648646</v>
      </c>
      <c r="Q17" s="92">
        <f t="shared" ref="Q17" si="34">SUM(Q18)-Q16</f>
        <v>442</v>
      </c>
      <c r="R17" s="121">
        <f t="shared" ref="R17" si="35">100/Q18*Q17</f>
        <v>64.809384164222877</v>
      </c>
    </row>
    <row r="18" spans="1:19" s="186" customFormat="1" ht="18" customHeight="1" thickBot="1" x14ac:dyDescent="0.25">
      <c r="A18" s="412"/>
      <c r="B18" s="339" t="s">
        <v>1</v>
      </c>
      <c r="C18" s="93">
        <v>86</v>
      </c>
      <c r="D18" s="94">
        <f>100/C18*C18</f>
        <v>100</v>
      </c>
      <c r="E18" s="93">
        <v>122</v>
      </c>
      <c r="F18" s="94">
        <f>100/E18*E18</f>
        <v>100</v>
      </c>
      <c r="G18" s="93">
        <v>119</v>
      </c>
      <c r="H18" s="94">
        <f>100/G18*G18</f>
        <v>100</v>
      </c>
      <c r="I18" s="93">
        <v>109</v>
      </c>
      <c r="J18" s="267">
        <f>100/I18*I18</f>
        <v>100</v>
      </c>
      <c r="K18" s="93">
        <v>95</v>
      </c>
      <c r="L18" s="267">
        <f>100/K18*K18</f>
        <v>100</v>
      </c>
      <c r="M18" s="93">
        <v>77</v>
      </c>
      <c r="N18" s="267">
        <f>100/M18*M18</f>
        <v>100</v>
      </c>
      <c r="O18" s="93">
        <f>SUM(O16:O17)</f>
        <v>74</v>
      </c>
      <c r="P18" s="267">
        <f>100/O18*O18</f>
        <v>100</v>
      </c>
      <c r="Q18" s="93">
        <f t="shared" ref="Q18" si="36">SUM(C18,E18,G18,I18,K18,M18,O18)</f>
        <v>682</v>
      </c>
      <c r="R18" s="340">
        <f>100/Q18*Q18</f>
        <v>100</v>
      </c>
    </row>
    <row r="19" spans="1:19" s="186" customFormat="1" ht="18" customHeight="1" thickTop="1" thickBot="1" x14ac:dyDescent="0.25">
      <c r="A19" s="416"/>
      <c r="B19" s="166"/>
      <c r="C19" s="188"/>
      <c r="D19" s="240"/>
      <c r="E19" s="188"/>
      <c r="F19" s="188"/>
      <c r="G19" s="188"/>
      <c r="H19" s="240"/>
      <c r="I19" s="188"/>
      <c r="J19" s="240"/>
      <c r="K19" s="188"/>
      <c r="L19" s="240"/>
      <c r="M19" s="188"/>
      <c r="N19" s="240"/>
      <c r="O19" s="188"/>
      <c r="P19" s="240"/>
      <c r="Q19" s="188"/>
      <c r="R19" s="240"/>
    </row>
    <row r="20" spans="1:19" s="186" customFormat="1" ht="18" customHeight="1" thickTop="1" x14ac:dyDescent="0.2">
      <c r="A20" s="396" t="s">
        <v>74</v>
      </c>
      <c r="B20" s="337" t="s">
        <v>50</v>
      </c>
      <c r="C20" s="174">
        <v>12</v>
      </c>
      <c r="D20" s="97">
        <f>100/C22*C20</f>
        <v>35.294117647058826</v>
      </c>
      <c r="E20" s="194">
        <v>22</v>
      </c>
      <c r="F20" s="268">
        <f>100/E22*E20</f>
        <v>43.13725490196078</v>
      </c>
      <c r="G20" s="174">
        <v>23</v>
      </c>
      <c r="H20" s="97">
        <f>100/G22*G20</f>
        <v>37.096774193548384</v>
      </c>
      <c r="I20" s="194">
        <v>41</v>
      </c>
      <c r="J20" s="268">
        <f>100/I22*I20</f>
        <v>70.689655172413794</v>
      </c>
      <c r="K20" s="174">
        <v>48</v>
      </c>
      <c r="L20" s="268">
        <f>100/K22*K20</f>
        <v>71.641791044776127</v>
      </c>
      <c r="M20" s="194">
        <v>59</v>
      </c>
      <c r="N20" s="268">
        <f>100/M22*M20</f>
        <v>78.666666666666657</v>
      </c>
      <c r="O20" s="174">
        <v>60</v>
      </c>
      <c r="P20" s="97">
        <f>100/O22*O20</f>
        <v>64.516129032258064</v>
      </c>
      <c r="Q20" s="277">
        <f t="shared" ref="Q20" si="37">SUM(C20,E20,G20,I20,K20,M20,O20)</f>
        <v>265</v>
      </c>
      <c r="R20" s="268">
        <f>100/Q22*Q20</f>
        <v>60.227272727272727</v>
      </c>
    </row>
    <row r="21" spans="1:19" s="186" customFormat="1" ht="18" customHeight="1" x14ac:dyDescent="0.2">
      <c r="A21" s="397"/>
      <c r="B21" s="338" t="s">
        <v>169</v>
      </c>
      <c r="C21" s="176">
        <f>SUM(C22)-C20</f>
        <v>22</v>
      </c>
      <c r="D21" s="91">
        <f>100/C22*C21</f>
        <v>64.705882352941188</v>
      </c>
      <c r="E21" s="195">
        <f t="shared" ref="E21" si="38">SUM(E22)-E20</f>
        <v>29</v>
      </c>
      <c r="F21" s="121">
        <f t="shared" ref="F21" si="39">100/E22*E21</f>
        <v>56.862745098039213</v>
      </c>
      <c r="G21" s="176">
        <f t="shared" ref="G21" si="40">SUM(G22)-G20</f>
        <v>39</v>
      </c>
      <c r="H21" s="91">
        <f t="shared" ref="H21" si="41">100/G22*G21</f>
        <v>62.903225806451609</v>
      </c>
      <c r="I21" s="195">
        <f t="shared" ref="I21" si="42">SUM(I22)-I20</f>
        <v>17</v>
      </c>
      <c r="J21" s="121">
        <f t="shared" ref="J21" si="43">100/I22*I21</f>
        <v>29.310344827586206</v>
      </c>
      <c r="K21" s="176">
        <f t="shared" ref="K21:M21" si="44">SUM(K22)-K20</f>
        <v>19</v>
      </c>
      <c r="L21" s="121">
        <f t="shared" ref="L21" si="45">100/K22*K21</f>
        <v>28.358208955223883</v>
      </c>
      <c r="M21" s="176">
        <f t="shared" si="44"/>
        <v>16</v>
      </c>
      <c r="N21" s="121">
        <f t="shared" ref="N21:P21" si="46">100/M22*M21</f>
        <v>21.333333333333332</v>
      </c>
      <c r="O21" s="176">
        <v>33</v>
      </c>
      <c r="P21" s="91">
        <f t="shared" si="46"/>
        <v>35.483870967741936</v>
      </c>
      <c r="Q21" s="92">
        <f t="shared" ref="Q21" si="47">SUM(Q22)-Q20</f>
        <v>175</v>
      </c>
      <c r="R21" s="121">
        <f t="shared" ref="R21" si="48">100/Q22*Q21</f>
        <v>39.772727272727273</v>
      </c>
    </row>
    <row r="22" spans="1:19" s="186" customFormat="1" ht="18" customHeight="1" thickBot="1" x14ac:dyDescent="0.25">
      <c r="A22" s="412"/>
      <c r="B22" s="339" t="s">
        <v>1</v>
      </c>
      <c r="C22" s="93">
        <v>34</v>
      </c>
      <c r="D22" s="94">
        <f>100/C22*C22</f>
        <v>100</v>
      </c>
      <c r="E22" s="93">
        <v>51</v>
      </c>
      <c r="F22" s="94">
        <f>100/E22*E22</f>
        <v>100</v>
      </c>
      <c r="G22" s="93">
        <v>62</v>
      </c>
      <c r="H22" s="94">
        <f>100/G22*G22</f>
        <v>100</v>
      </c>
      <c r="I22" s="93">
        <v>58</v>
      </c>
      <c r="J22" s="267">
        <f>100/I22*I22</f>
        <v>100</v>
      </c>
      <c r="K22" s="93">
        <v>67</v>
      </c>
      <c r="L22" s="267">
        <f>100/K22*K22</f>
        <v>100</v>
      </c>
      <c r="M22" s="93">
        <v>75</v>
      </c>
      <c r="N22" s="267">
        <f>100/M22*M22</f>
        <v>100</v>
      </c>
      <c r="O22" s="93">
        <f>SUM(O20:O21)</f>
        <v>93</v>
      </c>
      <c r="P22" s="267">
        <f>100/O22*O22</f>
        <v>100</v>
      </c>
      <c r="Q22" s="93">
        <f t="shared" ref="Q22" si="49">SUM(C22,E22,G22,I22,K22,M22,O22)</f>
        <v>440</v>
      </c>
      <c r="R22" s="340">
        <f>100/Q22*Q22</f>
        <v>100</v>
      </c>
    </row>
    <row r="23" spans="1:19" s="186" customFormat="1" ht="18" customHeight="1" thickTop="1" thickBot="1" x14ac:dyDescent="0.25">
      <c r="A23" s="416"/>
      <c r="B23" s="166"/>
      <c r="C23" s="188"/>
      <c r="D23" s="240"/>
      <c r="E23" s="188"/>
      <c r="F23" s="240"/>
      <c r="G23" s="188"/>
      <c r="H23" s="240"/>
      <c r="I23" s="188"/>
      <c r="J23" s="240"/>
      <c r="K23" s="188"/>
      <c r="L23" s="240"/>
      <c r="M23" s="188"/>
      <c r="N23" s="240"/>
      <c r="O23" s="188"/>
      <c r="P23" s="240"/>
      <c r="Q23" s="188"/>
      <c r="R23" s="240"/>
    </row>
    <row r="24" spans="1:19" s="186" customFormat="1" ht="18" customHeight="1" thickTop="1" x14ac:dyDescent="0.2">
      <c r="A24" s="396" t="s">
        <v>75</v>
      </c>
      <c r="B24" s="337" t="s">
        <v>50</v>
      </c>
      <c r="C24" s="174">
        <v>40</v>
      </c>
      <c r="D24" s="97">
        <f>100/C26*C24</f>
        <v>23.80952380952381</v>
      </c>
      <c r="E24" s="194">
        <v>36</v>
      </c>
      <c r="F24" s="268">
        <f>100/E26*E24</f>
        <v>26.47058823529412</v>
      </c>
      <c r="G24" s="174">
        <v>61</v>
      </c>
      <c r="H24" s="97">
        <f>100/G26*G24</f>
        <v>54.954954954954957</v>
      </c>
      <c r="I24" s="194">
        <v>57</v>
      </c>
      <c r="J24" s="268">
        <f>100/I26*I24</f>
        <v>71.25</v>
      </c>
      <c r="K24" s="174">
        <v>0</v>
      </c>
      <c r="L24" s="268">
        <v>0</v>
      </c>
      <c r="M24" s="194">
        <v>0</v>
      </c>
      <c r="N24" s="268">
        <v>0</v>
      </c>
      <c r="O24" s="174">
        <v>0</v>
      </c>
      <c r="P24" s="97">
        <v>0</v>
      </c>
      <c r="Q24" s="277">
        <f t="shared" ref="Q24" si="50">SUM(C24,E24,G24,I24,K24,M24,O24)</f>
        <v>194</v>
      </c>
      <c r="R24" s="268">
        <f>100/Q26*Q24</f>
        <v>39.19191919191919</v>
      </c>
    </row>
    <row r="25" spans="1:19" s="186" customFormat="1" ht="18" customHeight="1" x14ac:dyDescent="0.2">
      <c r="A25" s="397"/>
      <c r="B25" s="338" t="s">
        <v>169</v>
      </c>
      <c r="C25" s="176">
        <f>SUM(C26)-C24</f>
        <v>128</v>
      </c>
      <c r="D25" s="91">
        <f>100/C26*C25</f>
        <v>76.19047619047619</v>
      </c>
      <c r="E25" s="195">
        <f t="shared" ref="E25" si="51">SUM(E26)-E24</f>
        <v>100</v>
      </c>
      <c r="F25" s="121">
        <f t="shared" ref="F25" si="52">100/E26*E25</f>
        <v>73.529411764705884</v>
      </c>
      <c r="G25" s="176">
        <f t="shared" ref="G25" si="53">SUM(G26)-G24</f>
        <v>50</v>
      </c>
      <c r="H25" s="91">
        <f t="shared" ref="H25" si="54">100/G26*G25</f>
        <v>45.045045045045043</v>
      </c>
      <c r="I25" s="195">
        <f t="shared" ref="I25" si="55">SUM(I26)-I24</f>
        <v>23</v>
      </c>
      <c r="J25" s="121">
        <f t="shared" ref="J25" si="56">100/I26*I25</f>
        <v>28.75</v>
      </c>
      <c r="K25" s="176">
        <f t="shared" ref="K25" si="57">SUM(K26)-K24</f>
        <v>0</v>
      </c>
      <c r="L25" s="121">
        <v>0</v>
      </c>
      <c r="M25" s="195">
        <v>0</v>
      </c>
      <c r="N25" s="121">
        <v>0</v>
      </c>
      <c r="O25" s="176">
        <v>0</v>
      </c>
      <c r="P25" s="91">
        <v>0</v>
      </c>
      <c r="Q25" s="92">
        <f t="shared" ref="Q25" si="58">SUM(Q26)-Q24</f>
        <v>301</v>
      </c>
      <c r="R25" s="121">
        <f t="shared" ref="R25" si="59">100/Q26*Q25</f>
        <v>60.80808080808081</v>
      </c>
    </row>
    <row r="26" spans="1:19" s="186" customFormat="1" ht="18" customHeight="1" thickBot="1" x14ac:dyDescent="0.25">
      <c r="A26" s="412"/>
      <c r="B26" s="339" t="s">
        <v>1</v>
      </c>
      <c r="C26" s="93">
        <v>168</v>
      </c>
      <c r="D26" s="94">
        <f>100/C26*C26</f>
        <v>100</v>
      </c>
      <c r="E26" s="93">
        <v>136</v>
      </c>
      <c r="F26" s="94">
        <f>100/E26*E26</f>
        <v>100</v>
      </c>
      <c r="G26" s="93">
        <v>111</v>
      </c>
      <c r="H26" s="94">
        <f>100/G26*G26</f>
        <v>100</v>
      </c>
      <c r="I26" s="93">
        <v>80</v>
      </c>
      <c r="J26" s="267">
        <f>100/I26*I26</f>
        <v>100</v>
      </c>
      <c r="K26" s="93">
        <v>0</v>
      </c>
      <c r="L26" s="267">
        <v>0</v>
      </c>
      <c r="M26" s="93">
        <v>0</v>
      </c>
      <c r="N26" s="267">
        <v>0</v>
      </c>
      <c r="O26" s="93">
        <v>0</v>
      </c>
      <c r="P26" s="267">
        <v>0</v>
      </c>
      <c r="Q26" s="93">
        <f t="shared" ref="Q26" si="60">SUM(C26,E26,G26,I26,K26,M26,O26)</f>
        <v>495</v>
      </c>
      <c r="R26" s="340">
        <f>100/Q26*Q26</f>
        <v>100</v>
      </c>
      <c r="S26" s="189"/>
    </row>
    <row r="27" spans="1:19" s="186" customFormat="1" ht="18" customHeight="1" thickTop="1" thickBot="1" x14ac:dyDescent="0.25">
      <c r="A27" s="416"/>
      <c r="B27" s="166"/>
      <c r="C27" s="188"/>
      <c r="D27" s="240"/>
      <c r="E27" s="188"/>
      <c r="F27" s="240"/>
      <c r="G27" s="188"/>
      <c r="H27" s="240"/>
      <c r="I27" s="188"/>
      <c r="J27" s="240"/>
      <c r="K27" s="188"/>
      <c r="L27" s="240"/>
      <c r="M27" s="188"/>
      <c r="N27" s="240"/>
      <c r="O27" s="188"/>
      <c r="P27" s="240"/>
      <c r="Q27" s="188"/>
      <c r="R27" s="240"/>
    </row>
    <row r="28" spans="1:19" s="186" customFormat="1" ht="18" customHeight="1" thickTop="1" x14ac:dyDescent="0.2">
      <c r="A28" s="396" t="s">
        <v>165</v>
      </c>
      <c r="B28" s="337" t="s">
        <v>50</v>
      </c>
      <c r="C28" s="174">
        <v>0</v>
      </c>
      <c r="D28" s="268">
        <v>0</v>
      </c>
      <c r="E28" s="174">
        <v>0</v>
      </c>
      <c r="F28" s="268">
        <v>0</v>
      </c>
      <c r="G28" s="174">
        <v>0</v>
      </c>
      <c r="H28" s="268">
        <v>0</v>
      </c>
      <c r="I28" s="174">
        <v>0</v>
      </c>
      <c r="J28" s="268">
        <v>0</v>
      </c>
      <c r="K28" s="174">
        <v>97</v>
      </c>
      <c r="L28" s="268">
        <f>100/K30*K28</f>
        <v>72.388059701492537</v>
      </c>
      <c r="M28" s="194">
        <v>81</v>
      </c>
      <c r="N28" s="268">
        <f>100/M30*M28</f>
        <v>72.321428571428569</v>
      </c>
      <c r="O28" s="174">
        <v>68</v>
      </c>
      <c r="P28" s="97">
        <f>100/O30*O28</f>
        <v>78.160919540229884</v>
      </c>
      <c r="Q28" s="277">
        <f t="shared" ref="Q28" si="61">SUM(C28,E28,G28,I28,K28,M28,O28)</f>
        <v>246</v>
      </c>
      <c r="R28" s="268">
        <f>100/Q30*Q28</f>
        <v>73.873873873873876</v>
      </c>
    </row>
    <row r="29" spans="1:19" s="186" customFormat="1" ht="18" customHeight="1" x14ac:dyDescent="0.2">
      <c r="A29" s="397"/>
      <c r="B29" s="338" t="s">
        <v>169</v>
      </c>
      <c r="C29" s="176">
        <f>SUM(C30)-C28</f>
        <v>0</v>
      </c>
      <c r="D29" s="121">
        <v>0</v>
      </c>
      <c r="E29" s="176">
        <f t="shared" ref="E29" si="62">SUM(E30)-E28</f>
        <v>0</v>
      </c>
      <c r="F29" s="121">
        <v>0</v>
      </c>
      <c r="G29" s="176">
        <f t="shared" ref="G29" si="63">SUM(G30)-G28</f>
        <v>0</v>
      </c>
      <c r="H29" s="121">
        <v>0</v>
      </c>
      <c r="I29" s="176">
        <f t="shared" ref="I29" si="64">SUM(I30)-I28</f>
        <v>0</v>
      </c>
      <c r="J29" s="121">
        <v>0</v>
      </c>
      <c r="K29" s="176">
        <f t="shared" ref="K29" si="65">SUM(K30)-K28</f>
        <v>37</v>
      </c>
      <c r="L29" s="121">
        <f t="shared" ref="L29" si="66">100/K30*K29</f>
        <v>27.611940298507463</v>
      </c>
      <c r="M29" s="176">
        <v>31</v>
      </c>
      <c r="N29" s="121">
        <f t="shared" ref="N29:P29" si="67">100/M30*M29</f>
        <v>27.678571428571431</v>
      </c>
      <c r="O29" s="176">
        <v>19</v>
      </c>
      <c r="P29" s="91">
        <f t="shared" si="67"/>
        <v>21.839080459770113</v>
      </c>
      <c r="Q29" s="92">
        <f t="shared" ref="Q29" si="68">SUM(Q30)-Q28</f>
        <v>87</v>
      </c>
      <c r="R29" s="121">
        <f t="shared" ref="R29" si="69">100/Q30*Q29</f>
        <v>26.126126126126128</v>
      </c>
    </row>
    <row r="30" spans="1:19" s="186" customFormat="1" ht="18" customHeight="1" thickBot="1" x14ac:dyDescent="0.25">
      <c r="A30" s="412"/>
      <c r="B30" s="339" t="s">
        <v>1</v>
      </c>
      <c r="C30" s="93">
        <v>0</v>
      </c>
      <c r="D30" s="267">
        <v>0</v>
      </c>
      <c r="E30" s="93">
        <v>0</v>
      </c>
      <c r="F30" s="267">
        <v>0</v>
      </c>
      <c r="G30" s="93">
        <v>0</v>
      </c>
      <c r="H30" s="267">
        <v>0</v>
      </c>
      <c r="I30" s="93">
        <v>0</v>
      </c>
      <c r="J30" s="267">
        <v>0</v>
      </c>
      <c r="K30" s="93">
        <v>134</v>
      </c>
      <c r="L30" s="267">
        <f>100/K30*K30</f>
        <v>100</v>
      </c>
      <c r="M30" s="93">
        <f>SUM(M28:M29)</f>
        <v>112</v>
      </c>
      <c r="N30" s="267">
        <f>100/M30*M30</f>
        <v>100</v>
      </c>
      <c r="O30" s="93">
        <f>SUM(O28:O29)</f>
        <v>87</v>
      </c>
      <c r="P30" s="267">
        <f>100/O30*O30</f>
        <v>100</v>
      </c>
      <c r="Q30" s="93">
        <f t="shared" ref="Q30" si="70">SUM(C30,E30,G30,I30,K30,M30,O30)</f>
        <v>333</v>
      </c>
      <c r="R30" s="340">
        <f>100/Q30*Q30</f>
        <v>100</v>
      </c>
      <c r="S30" s="189"/>
    </row>
    <row r="31" spans="1:19" s="186" customFormat="1" ht="18" customHeight="1" thickTop="1" thickBot="1" x14ac:dyDescent="0.25">
      <c r="A31" s="416"/>
      <c r="B31" s="166"/>
      <c r="C31" s="188"/>
      <c r="D31" s="240"/>
      <c r="E31" s="188"/>
      <c r="F31" s="240"/>
      <c r="G31" s="188"/>
      <c r="H31" s="240"/>
      <c r="I31" s="188"/>
      <c r="J31" s="240"/>
      <c r="K31" s="188"/>
      <c r="L31" s="240"/>
      <c r="M31" s="188"/>
      <c r="N31" s="240"/>
      <c r="O31" s="188"/>
      <c r="P31" s="240"/>
      <c r="Q31" s="188"/>
      <c r="R31" s="240"/>
    </row>
    <row r="32" spans="1:19" s="186" customFormat="1" ht="18" customHeight="1" thickTop="1" x14ac:dyDescent="0.2">
      <c r="A32" s="396" t="s">
        <v>76</v>
      </c>
      <c r="B32" s="337" t="s">
        <v>50</v>
      </c>
      <c r="C32" s="174">
        <v>15</v>
      </c>
      <c r="D32" s="97">
        <f>100/C34*C32</f>
        <v>19.736842105263158</v>
      </c>
      <c r="E32" s="194">
        <v>13</v>
      </c>
      <c r="F32" s="268">
        <f>100/E34*E32</f>
        <v>16.455696202531648</v>
      </c>
      <c r="G32" s="174">
        <v>20</v>
      </c>
      <c r="H32" s="97">
        <f>100/G34*G32</f>
        <v>36.36363636363636</v>
      </c>
      <c r="I32" s="194">
        <v>30</v>
      </c>
      <c r="J32" s="268">
        <f>100/I34*I32</f>
        <v>55.555555555555557</v>
      </c>
      <c r="K32" s="174">
        <v>34</v>
      </c>
      <c r="L32" s="268">
        <f>100/K34*K32</f>
        <v>64.15094339622641</v>
      </c>
      <c r="M32" s="194">
        <v>48</v>
      </c>
      <c r="N32" s="268">
        <f>100/M34*M32</f>
        <v>60</v>
      </c>
      <c r="O32" s="174">
        <v>64</v>
      </c>
      <c r="P32" s="97">
        <f>100/O34*O32</f>
        <v>52.459016393442624</v>
      </c>
      <c r="Q32" s="277">
        <f t="shared" ref="Q32" si="71">SUM(C32,E32,G32,I32,K32,M32,O32)</f>
        <v>224</v>
      </c>
      <c r="R32" s="268">
        <f>100/Q34*Q32</f>
        <v>43.159922928709058</v>
      </c>
    </row>
    <row r="33" spans="1:18" s="186" customFormat="1" ht="18" customHeight="1" x14ac:dyDescent="0.2">
      <c r="A33" s="397"/>
      <c r="B33" s="338" t="s">
        <v>169</v>
      </c>
      <c r="C33" s="176">
        <f>SUM(C34)-C32</f>
        <v>61</v>
      </c>
      <c r="D33" s="91">
        <f>100/C34*C33</f>
        <v>80.26315789473685</v>
      </c>
      <c r="E33" s="195">
        <f t="shared" ref="E33" si="72">SUM(E34)-E32</f>
        <v>66</v>
      </c>
      <c r="F33" s="121">
        <f t="shared" ref="F33" si="73">100/E34*E33</f>
        <v>83.544303797468359</v>
      </c>
      <c r="G33" s="176">
        <f t="shared" ref="G33" si="74">SUM(G34)-G32</f>
        <v>35</v>
      </c>
      <c r="H33" s="91">
        <f t="shared" ref="H33" si="75">100/G34*G33</f>
        <v>63.636363636363633</v>
      </c>
      <c r="I33" s="195">
        <f t="shared" ref="I33" si="76">SUM(I34)-I32</f>
        <v>24</v>
      </c>
      <c r="J33" s="121">
        <f t="shared" ref="J33" si="77">100/I34*I33</f>
        <v>44.444444444444443</v>
      </c>
      <c r="K33" s="176">
        <f t="shared" ref="K33:M33" si="78">SUM(K34)-K32</f>
        <v>19</v>
      </c>
      <c r="L33" s="121">
        <f t="shared" ref="L33" si="79">100/K34*K33</f>
        <v>35.849056603773583</v>
      </c>
      <c r="M33" s="176">
        <f t="shared" si="78"/>
        <v>32</v>
      </c>
      <c r="N33" s="121">
        <f t="shared" ref="N33:P33" si="80">100/M34*M33</f>
        <v>40</v>
      </c>
      <c r="O33" s="176">
        <v>58</v>
      </c>
      <c r="P33" s="91">
        <f t="shared" si="80"/>
        <v>47.540983606557376</v>
      </c>
      <c r="Q33" s="92">
        <f t="shared" ref="Q33" si="81">SUM(Q34)-Q32</f>
        <v>295</v>
      </c>
      <c r="R33" s="121">
        <f t="shared" ref="R33" si="82">100/Q34*Q33</f>
        <v>56.840077071290949</v>
      </c>
    </row>
    <row r="34" spans="1:18" s="186" customFormat="1" ht="18" customHeight="1" thickBot="1" x14ac:dyDescent="0.25">
      <c r="A34" s="412"/>
      <c r="B34" s="339" t="s">
        <v>1</v>
      </c>
      <c r="C34" s="93">
        <v>76</v>
      </c>
      <c r="D34" s="94">
        <f>100/C34*C34</f>
        <v>100</v>
      </c>
      <c r="E34" s="93">
        <v>79</v>
      </c>
      <c r="F34" s="94">
        <f>100/E34*E34</f>
        <v>100</v>
      </c>
      <c r="G34" s="93">
        <v>55</v>
      </c>
      <c r="H34" s="94">
        <f>100/G34*G34</f>
        <v>100</v>
      </c>
      <c r="I34" s="93">
        <v>54</v>
      </c>
      <c r="J34" s="267">
        <f>100/I34*I34</f>
        <v>100</v>
      </c>
      <c r="K34" s="93">
        <v>53</v>
      </c>
      <c r="L34" s="267">
        <f>100/K34*K34</f>
        <v>100</v>
      </c>
      <c r="M34" s="93">
        <v>80</v>
      </c>
      <c r="N34" s="267">
        <f>100/M34*M34</f>
        <v>100</v>
      </c>
      <c r="O34" s="93">
        <f>SUM(O32:O33)</f>
        <v>122</v>
      </c>
      <c r="P34" s="267">
        <f>100/O34*O34</f>
        <v>100</v>
      </c>
      <c r="Q34" s="93">
        <f t="shared" ref="Q34" si="83">SUM(C34,E34,G34,I34,K34,M34,O34)</f>
        <v>519</v>
      </c>
      <c r="R34" s="340">
        <f>100/Q34*Q34</f>
        <v>100</v>
      </c>
    </row>
    <row r="35" spans="1:18" s="186" customFormat="1" ht="18" customHeight="1" thickTop="1" thickBot="1" x14ac:dyDescent="0.25">
      <c r="A35" s="416"/>
      <c r="B35" s="166"/>
      <c r="C35" s="188"/>
      <c r="D35" s="240"/>
      <c r="E35" s="188"/>
      <c r="F35" s="188"/>
      <c r="G35" s="188"/>
      <c r="H35" s="240"/>
      <c r="I35" s="188"/>
      <c r="J35" s="240"/>
      <c r="K35" s="188"/>
      <c r="L35" s="240"/>
      <c r="M35" s="188"/>
      <c r="N35" s="240"/>
      <c r="O35" s="188"/>
      <c r="P35" s="240"/>
      <c r="Q35" s="188"/>
      <c r="R35" s="240"/>
    </row>
    <row r="36" spans="1:18" s="186" customFormat="1" ht="18" customHeight="1" thickTop="1" x14ac:dyDescent="0.2">
      <c r="A36" s="396" t="s">
        <v>77</v>
      </c>
      <c r="B36" s="337" t="s">
        <v>50</v>
      </c>
      <c r="C36" s="174">
        <v>8</v>
      </c>
      <c r="D36" s="97">
        <f>100/C38*C36</f>
        <v>9.0909090909090917</v>
      </c>
      <c r="E36" s="194">
        <v>8</v>
      </c>
      <c r="F36" s="268">
        <f>100/E38*E36</f>
        <v>5.4054054054054053</v>
      </c>
      <c r="G36" s="174">
        <v>12</v>
      </c>
      <c r="H36" s="97">
        <f>100/G38*G36</f>
        <v>7.741935483870968</v>
      </c>
      <c r="I36" s="194">
        <v>16</v>
      </c>
      <c r="J36" s="268">
        <f>100/I38*I36</f>
        <v>9.1428571428571423</v>
      </c>
      <c r="K36" s="174">
        <v>17</v>
      </c>
      <c r="L36" s="268">
        <f>100/K38*K36</f>
        <v>8.5</v>
      </c>
      <c r="M36" s="194">
        <v>23</v>
      </c>
      <c r="N36" s="268">
        <f>100/M38*M36</f>
        <v>15.032679738562091</v>
      </c>
      <c r="O36" s="174">
        <v>20</v>
      </c>
      <c r="P36" s="97">
        <f>100/O38*O36</f>
        <v>14.08450704225352</v>
      </c>
      <c r="Q36" s="277">
        <f t="shared" ref="Q36" si="84">SUM(C36,E36,G36,I36,K36,M36,O36)</f>
        <v>104</v>
      </c>
      <c r="R36" s="268">
        <f>100/Q38*Q36</f>
        <v>9.802073515551367</v>
      </c>
    </row>
    <row r="37" spans="1:18" s="186" customFormat="1" ht="18" customHeight="1" x14ac:dyDescent="0.2">
      <c r="A37" s="397"/>
      <c r="B37" s="338" t="s">
        <v>169</v>
      </c>
      <c r="C37" s="176">
        <f>SUM(C38)-C36</f>
        <v>80</v>
      </c>
      <c r="D37" s="91">
        <f>100/C38*C37</f>
        <v>90.909090909090921</v>
      </c>
      <c r="E37" s="195">
        <f t="shared" ref="E37" si="85">SUM(E38)-E36</f>
        <v>140</v>
      </c>
      <c r="F37" s="121">
        <f t="shared" ref="F37" si="86">100/E38*E37</f>
        <v>94.594594594594597</v>
      </c>
      <c r="G37" s="176">
        <f t="shared" ref="G37" si="87">SUM(G38)-G36</f>
        <v>143</v>
      </c>
      <c r="H37" s="91">
        <f t="shared" ref="H37" si="88">100/G38*G37</f>
        <v>92.258064516129025</v>
      </c>
      <c r="I37" s="195">
        <f t="shared" ref="I37" si="89">SUM(I38)-I36</f>
        <v>159</v>
      </c>
      <c r="J37" s="121">
        <f t="shared" ref="J37" si="90">100/I38*I37</f>
        <v>90.857142857142847</v>
      </c>
      <c r="K37" s="176">
        <f t="shared" ref="K37:M37" si="91">SUM(K38)-K36</f>
        <v>183</v>
      </c>
      <c r="L37" s="121">
        <f t="shared" ref="L37" si="92">100/K38*K37</f>
        <v>91.5</v>
      </c>
      <c r="M37" s="176">
        <f t="shared" si="91"/>
        <v>130</v>
      </c>
      <c r="N37" s="121">
        <f t="shared" ref="N37:P37" si="93">100/M38*M37</f>
        <v>84.967320261437905</v>
      </c>
      <c r="O37" s="176">
        <v>122</v>
      </c>
      <c r="P37" s="91">
        <f t="shared" si="93"/>
        <v>85.915492957746466</v>
      </c>
      <c r="Q37" s="92">
        <f t="shared" ref="Q37" si="94">SUM(Q38)-Q36</f>
        <v>957</v>
      </c>
      <c r="R37" s="121">
        <f t="shared" ref="R37" si="95">100/Q38*Q37</f>
        <v>90.197926484448629</v>
      </c>
    </row>
    <row r="38" spans="1:18" s="186" customFormat="1" ht="18" customHeight="1" thickBot="1" x14ac:dyDescent="0.25">
      <c r="A38" s="412"/>
      <c r="B38" s="339" t="s">
        <v>1</v>
      </c>
      <c r="C38" s="93">
        <v>88</v>
      </c>
      <c r="D38" s="94">
        <f>100/C38*C38</f>
        <v>100.00000000000001</v>
      </c>
      <c r="E38" s="93">
        <v>148</v>
      </c>
      <c r="F38" s="94">
        <f>100/E38*E38</f>
        <v>100</v>
      </c>
      <c r="G38" s="93">
        <v>155</v>
      </c>
      <c r="H38" s="94">
        <f>100/G38*G38</f>
        <v>100</v>
      </c>
      <c r="I38" s="93">
        <v>175</v>
      </c>
      <c r="J38" s="267">
        <f>100/I38*I38</f>
        <v>100</v>
      </c>
      <c r="K38" s="93">
        <v>200</v>
      </c>
      <c r="L38" s="267">
        <f>100/K38*K38</f>
        <v>100</v>
      </c>
      <c r="M38" s="93">
        <v>153</v>
      </c>
      <c r="N38" s="267">
        <f>100/M38*M38</f>
        <v>100</v>
      </c>
      <c r="O38" s="93">
        <f>SUM(O36:O37)</f>
        <v>142</v>
      </c>
      <c r="P38" s="267">
        <f>100/O38*O38</f>
        <v>100</v>
      </c>
      <c r="Q38" s="93">
        <f t="shared" ref="Q38" si="96">SUM(C38,E38,G38,I38,K38,M38,O38)</f>
        <v>1061</v>
      </c>
      <c r="R38" s="340">
        <f>100/Q38*Q38</f>
        <v>100</v>
      </c>
    </row>
    <row r="39" spans="1:18" s="186" customFormat="1" ht="12.6" thickTop="1" thickBot="1" x14ac:dyDescent="0.25">
      <c r="A39" s="417"/>
      <c r="B39" s="166"/>
      <c r="C39" s="166"/>
      <c r="D39" s="241"/>
      <c r="E39" s="166"/>
      <c r="F39" s="166"/>
      <c r="G39" s="166"/>
      <c r="H39" s="241"/>
      <c r="I39" s="166"/>
      <c r="J39" s="241"/>
      <c r="K39" s="166"/>
      <c r="L39" s="241"/>
      <c r="M39" s="166"/>
      <c r="N39" s="241"/>
      <c r="O39" s="166"/>
      <c r="P39" s="241"/>
      <c r="Q39" s="166"/>
      <c r="R39" s="241"/>
    </row>
    <row r="40" spans="1:18" s="186" customFormat="1" ht="15" customHeight="1" thickTop="1" x14ac:dyDescent="0.2">
      <c r="A40" s="396" t="s">
        <v>185</v>
      </c>
      <c r="B40" s="418" t="s">
        <v>186</v>
      </c>
      <c r="C40" s="194">
        <v>0</v>
      </c>
      <c r="D40" s="268">
        <v>0</v>
      </c>
      <c r="E40" s="174">
        <v>0</v>
      </c>
      <c r="F40" s="268">
        <v>0</v>
      </c>
      <c r="G40" s="174">
        <v>0</v>
      </c>
      <c r="H40" s="268">
        <v>0</v>
      </c>
      <c r="I40" s="174">
        <v>0</v>
      </c>
      <c r="J40" s="268">
        <v>0</v>
      </c>
      <c r="K40" s="174">
        <v>0</v>
      </c>
      <c r="L40" s="268">
        <v>0</v>
      </c>
      <c r="M40" s="174">
        <v>0</v>
      </c>
      <c r="N40" s="268">
        <v>0</v>
      </c>
      <c r="O40" s="174">
        <v>56</v>
      </c>
      <c r="P40" s="268">
        <f>100/O42*O40</f>
        <v>40</v>
      </c>
      <c r="Q40" s="335">
        <f t="shared" ref="Q40" si="97">SUM(C40,E40,G40,I40,K40,M40,O40)</f>
        <v>56</v>
      </c>
      <c r="R40" s="268">
        <f>100/Q42*Q40</f>
        <v>40</v>
      </c>
    </row>
    <row r="41" spans="1:18" s="186" customFormat="1" ht="11.4" x14ac:dyDescent="0.2">
      <c r="A41" s="397"/>
      <c r="B41" s="348" t="s">
        <v>169</v>
      </c>
      <c r="C41" s="195">
        <v>0</v>
      </c>
      <c r="D41" s="121">
        <v>0</v>
      </c>
      <c r="E41" s="176">
        <v>0</v>
      </c>
      <c r="F41" s="121">
        <v>0</v>
      </c>
      <c r="G41" s="176">
        <v>0</v>
      </c>
      <c r="H41" s="121">
        <v>0</v>
      </c>
      <c r="I41" s="176">
        <v>0</v>
      </c>
      <c r="J41" s="121">
        <v>0</v>
      </c>
      <c r="K41" s="176">
        <v>0</v>
      </c>
      <c r="L41" s="121">
        <v>0</v>
      </c>
      <c r="M41" s="176">
        <v>0</v>
      </c>
      <c r="N41" s="121">
        <v>0</v>
      </c>
      <c r="O41" s="176">
        <v>84</v>
      </c>
      <c r="P41" s="121">
        <f t="shared" ref="P41" si="98">100/O42*O41</f>
        <v>60</v>
      </c>
      <c r="Q41" s="90">
        <f t="shared" ref="Q41" si="99">SUM(Q42)-Q40</f>
        <v>84</v>
      </c>
      <c r="R41" s="121">
        <f t="shared" ref="R41" si="100">100/Q42*Q41</f>
        <v>60</v>
      </c>
    </row>
    <row r="42" spans="1:18" s="186" customFormat="1" ht="11.4" x14ac:dyDescent="0.2">
      <c r="A42" s="397"/>
      <c r="B42" s="348" t="s">
        <v>1</v>
      </c>
      <c r="C42" s="92">
        <v>0</v>
      </c>
      <c r="D42" s="121">
        <v>0</v>
      </c>
      <c r="E42" s="90">
        <v>0</v>
      </c>
      <c r="F42" s="121">
        <v>0</v>
      </c>
      <c r="G42" s="90">
        <v>0</v>
      </c>
      <c r="H42" s="121">
        <v>0</v>
      </c>
      <c r="I42" s="90">
        <v>0</v>
      </c>
      <c r="J42" s="121">
        <v>0</v>
      </c>
      <c r="K42" s="90">
        <v>0</v>
      </c>
      <c r="L42" s="121">
        <v>0</v>
      </c>
      <c r="M42" s="90">
        <v>0</v>
      </c>
      <c r="N42" s="121">
        <v>0</v>
      </c>
      <c r="O42" s="90">
        <f>SUM(O40:O41)</f>
        <v>140</v>
      </c>
      <c r="P42" s="269">
        <f>100/O42*O42</f>
        <v>100</v>
      </c>
      <c r="Q42" s="90">
        <f t="shared" ref="Q42" si="101">SUM(C42,E42,G42,I42,K42,M42,O42)</f>
        <v>140</v>
      </c>
      <c r="R42" s="269">
        <f>100/Q42*Q42</f>
        <v>100</v>
      </c>
    </row>
    <row r="43" spans="1:18" s="186" customFormat="1" ht="11.4" x14ac:dyDescent="0.2">
      <c r="A43" s="419"/>
      <c r="B43" s="420" t="s">
        <v>0</v>
      </c>
      <c r="C43" s="348"/>
      <c r="D43" s="349"/>
      <c r="E43" s="345"/>
      <c r="F43" s="350"/>
      <c r="G43" s="345"/>
      <c r="H43" s="349"/>
      <c r="I43" s="345"/>
      <c r="J43" s="349"/>
      <c r="K43" s="345"/>
      <c r="L43" s="349"/>
      <c r="M43" s="345"/>
      <c r="N43" s="349"/>
      <c r="O43" s="345"/>
      <c r="P43" s="349"/>
      <c r="Q43" s="345"/>
      <c r="R43" s="349"/>
    </row>
    <row r="44" spans="1:18" s="186" customFormat="1" ht="11.4" x14ac:dyDescent="0.2">
      <c r="A44" s="419"/>
      <c r="B44" s="420"/>
      <c r="C44" s="348"/>
      <c r="D44" s="349"/>
      <c r="E44" s="345"/>
      <c r="F44" s="350"/>
      <c r="G44" s="345"/>
      <c r="H44" s="349"/>
      <c r="I44" s="345"/>
      <c r="J44" s="349"/>
      <c r="K44" s="345"/>
      <c r="L44" s="349"/>
      <c r="M44" s="345"/>
      <c r="N44" s="349"/>
      <c r="O44" s="345"/>
      <c r="P44" s="349"/>
      <c r="Q44" s="345"/>
      <c r="R44" s="349"/>
    </row>
    <row r="45" spans="1:18" s="56" customFormat="1" x14ac:dyDescent="0.25">
      <c r="A45" s="394" t="s">
        <v>174</v>
      </c>
      <c r="B45" s="341" t="s">
        <v>50</v>
      </c>
      <c r="C45" s="195">
        <v>0</v>
      </c>
      <c r="D45" s="121">
        <v>0</v>
      </c>
      <c r="E45" s="176">
        <v>0</v>
      </c>
      <c r="F45" s="121">
        <v>0</v>
      </c>
      <c r="G45" s="176">
        <v>0</v>
      </c>
      <c r="H45" s="121">
        <v>0</v>
      </c>
      <c r="I45" s="176">
        <v>0</v>
      </c>
      <c r="J45" s="121">
        <v>0</v>
      </c>
      <c r="K45" s="176">
        <v>0</v>
      </c>
      <c r="L45" s="121">
        <v>0</v>
      </c>
      <c r="M45" s="176">
        <v>0</v>
      </c>
      <c r="N45" s="121">
        <v>0</v>
      </c>
      <c r="O45" s="176">
        <v>12</v>
      </c>
      <c r="P45" s="121">
        <f>100/O47*O45</f>
        <v>44.444444444444443</v>
      </c>
      <c r="Q45" s="90">
        <f t="shared" ref="Q45" si="102">SUM(C45,E45,G45,I45,K45,M45,O45)</f>
        <v>12</v>
      </c>
      <c r="R45" s="121">
        <f>100/Q47*Q45</f>
        <v>44.444444444444443</v>
      </c>
    </row>
    <row r="46" spans="1:18" s="163" customFormat="1" ht="11.4" x14ac:dyDescent="0.2">
      <c r="A46" s="394"/>
      <c r="B46" s="341" t="s">
        <v>169</v>
      </c>
      <c r="C46" s="195">
        <v>0</v>
      </c>
      <c r="D46" s="121">
        <v>0</v>
      </c>
      <c r="E46" s="176">
        <v>0</v>
      </c>
      <c r="F46" s="121">
        <v>0</v>
      </c>
      <c r="G46" s="176">
        <v>0</v>
      </c>
      <c r="H46" s="121">
        <v>0</v>
      </c>
      <c r="I46" s="176">
        <v>0</v>
      </c>
      <c r="J46" s="121">
        <v>0</v>
      </c>
      <c r="K46" s="176">
        <v>0</v>
      </c>
      <c r="L46" s="121">
        <v>0</v>
      </c>
      <c r="M46" s="176">
        <v>0</v>
      </c>
      <c r="N46" s="121">
        <v>0</v>
      </c>
      <c r="O46" s="176">
        <v>15</v>
      </c>
      <c r="P46" s="121">
        <f>100/O47*O46</f>
        <v>55.555555555555557</v>
      </c>
      <c r="Q46" s="90">
        <f t="shared" ref="Q46" si="103">SUM(Q47)-Q45</f>
        <v>15</v>
      </c>
      <c r="R46" s="121">
        <f t="shared" ref="R46" si="104">100/Q47*Q46</f>
        <v>55.555555555555557</v>
      </c>
    </row>
    <row r="47" spans="1:18" s="163" customFormat="1" ht="11.4" x14ac:dyDescent="0.2">
      <c r="A47" s="394"/>
      <c r="B47" s="341" t="s">
        <v>1</v>
      </c>
      <c r="C47" s="92">
        <v>0</v>
      </c>
      <c r="D47" s="121">
        <v>0</v>
      </c>
      <c r="E47" s="90">
        <v>0</v>
      </c>
      <c r="F47" s="121">
        <v>0</v>
      </c>
      <c r="G47" s="90">
        <v>0</v>
      </c>
      <c r="H47" s="121">
        <v>0</v>
      </c>
      <c r="I47" s="90">
        <v>0</v>
      </c>
      <c r="J47" s="121">
        <v>0</v>
      </c>
      <c r="K47" s="90">
        <v>0</v>
      </c>
      <c r="L47" s="121">
        <v>0</v>
      </c>
      <c r="M47" s="90">
        <v>0</v>
      </c>
      <c r="N47" s="121">
        <v>0</v>
      </c>
      <c r="O47" s="90">
        <f>SUM(O45:O46)</f>
        <v>27</v>
      </c>
      <c r="P47" s="269">
        <f>100/O47*O47</f>
        <v>100</v>
      </c>
      <c r="Q47" s="90">
        <f t="shared" ref="Q47:Q53" si="105">SUM(C47,E47,G47,I47,K47,M47,O47)</f>
        <v>27</v>
      </c>
      <c r="R47" s="269">
        <f>100/Q47*Q47</f>
        <v>100</v>
      </c>
    </row>
    <row r="48" spans="1:18" s="163" customFormat="1" ht="11.4" x14ac:dyDescent="0.2">
      <c r="A48" s="379"/>
      <c r="B48" s="341"/>
      <c r="C48" s="92"/>
      <c r="D48" s="121"/>
      <c r="E48" s="90"/>
      <c r="F48" s="121"/>
      <c r="G48" s="90"/>
      <c r="H48" s="121"/>
      <c r="I48" s="90"/>
      <c r="J48" s="121"/>
      <c r="K48" s="90"/>
      <c r="L48" s="121"/>
      <c r="M48" s="90"/>
      <c r="N48" s="121"/>
      <c r="O48" s="90"/>
      <c r="P48" s="269"/>
      <c r="Q48" s="90"/>
      <c r="R48" s="269"/>
    </row>
    <row r="49" spans="1:18" s="163" customFormat="1" ht="11.4" x14ac:dyDescent="0.2">
      <c r="A49" s="394" t="s">
        <v>175</v>
      </c>
      <c r="B49" s="341" t="s">
        <v>50</v>
      </c>
      <c r="C49" s="195">
        <v>0</v>
      </c>
      <c r="D49" s="121">
        <v>0</v>
      </c>
      <c r="E49" s="176">
        <v>0</v>
      </c>
      <c r="F49" s="121">
        <v>0</v>
      </c>
      <c r="G49" s="176">
        <v>0</v>
      </c>
      <c r="H49" s="121">
        <v>0</v>
      </c>
      <c r="I49" s="176">
        <v>0</v>
      </c>
      <c r="J49" s="121">
        <v>0</v>
      </c>
      <c r="K49" s="176">
        <v>0</v>
      </c>
      <c r="L49" s="121">
        <v>0</v>
      </c>
      <c r="M49" s="176">
        <v>0</v>
      </c>
      <c r="N49" s="121">
        <v>0</v>
      </c>
      <c r="O49" s="90">
        <v>19</v>
      </c>
      <c r="P49" s="121">
        <f>100/O51*O49</f>
        <v>34.545454545454547</v>
      </c>
      <c r="Q49" s="90">
        <f t="shared" ref="Q49" si="106">SUM(C49,E49,G49,I49,K49,M49,O49)</f>
        <v>19</v>
      </c>
      <c r="R49" s="121">
        <f>100/Q51*Q49</f>
        <v>34.545454545454547</v>
      </c>
    </row>
    <row r="50" spans="1:18" s="163" customFormat="1" ht="11.4" x14ac:dyDescent="0.2">
      <c r="A50" s="394"/>
      <c r="B50" s="341" t="s">
        <v>169</v>
      </c>
      <c r="C50" s="195">
        <v>0</v>
      </c>
      <c r="D50" s="121">
        <v>0</v>
      </c>
      <c r="E50" s="176">
        <v>0</v>
      </c>
      <c r="F50" s="121">
        <v>0</v>
      </c>
      <c r="G50" s="176">
        <v>0</v>
      </c>
      <c r="H50" s="121">
        <v>0</v>
      </c>
      <c r="I50" s="176">
        <v>0</v>
      </c>
      <c r="J50" s="121">
        <v>0</v>
      </c>
      <c r="K50" s="176">
        <v>0</v>
      </c>
      <c r="L50" s="121">
        <v>0</v>
      </c>
      <c r="M50" s="176">
        <v>0</v>
      </c>
      <c r="N50" s="121">
        <v>0</v>
      </c>
      <c r="O50" s="90">
        <v>36</v>
      </c>
      <c r="P50" s="121">
        <f>100/O51*O50</f>
        <v>65.454545454545453</v>
      </c>
      <c r="Q50" s="90">
        <f t="shared" ref="Q50" si="107">SUM(Q51)-Q49</f>
        <v>36</v>
      </c>
      <c r="R50" s="121">
        <f t="shared" ref="R50" si="108">100/Q51*Q50</f>
        <v>65.454545454545453</v>
      </c>
    </row>
    <row r="51" spans="1:18" s="163" customFormat="1" ht="11.4" x14ac:dyDescent="0.2">
      <c r="A51" s="394"/>
      <c r="B51" s="341" t="s">
        <v>1</v>
      </c>
      <c r="C51" s="92">
        <v>0</v>
      </c>
      <c r="D51" s="121">
        <v>0</v>
      </c>
      <c r="E51" s="90">
        <v>0</v>
      </c>
      <c r="F51" s="121">
        <v>0</v>
      </c>
      <c r="G51" s="90">
        <v>0</v>
      </c>
      <c r="H51" s="121">
        <v>0</v>
      </c>
      <c r="I51" s="90">
        <v>0</v>
      </c>
      <c r="J51" s="121">
        <v>0</v>
      </c>
      <c r="K51" s="90">
        <v>0</v>
      </c>
      <c r="L51" s="121">
        <v>0</v>
      </c>
      <c r="M51" s="90">
        <v>0</v>
      </c>
      <c r="N51" s="121">
        <v>0</v>
      </c>
      <c r="O51" s="90">
        <f>SUM(O49:O50)</f>
        <v>55</v>
      </c>
      <c r="P51" s="121">
        <f>100/O51*O51</f>
        <v>100</v>
      </c>
      <c r="Q51" s="90">
        <f t="shared" ref="Q51" si="109">SUM(C51,E51,G51,I51,K51,M51,O51)</f>
        <v>55</v>
      </c>
      <c r="R51" s="269">
        <f>100/Q51*Q51</f>
        <v>100</v>
      </c>
    </row>
    <row r="52" spans="1:18" s="163" customFormat="1" ht="11.4" x14ac:dyDescent="0.2">
      <c r="A52" s="379"/>
      <c r="B52" s="341"/>
      <c r="C52" s="92"/>
      <c r="D52" s="121"/>
      <c r="E52" s="90"/>
      <c r="F52" s="121"/>
      <c r="G52" s="90"/>
      <c r="H52" s="121"/>
      <c r="I52" s="90"/>
      <c r="J52" s="121"/>
      <c r="K52" s="90"/>
      <c r="L52" s="121"/>
      <c r="M52" s="90"/>
      <c r="N52" s="121"/>
      <c r="O52" s="90"/>
      <c r="P52" s="269"/>
      <c r="Q52" s="90"/>
      <c r="R52" s="269"/>
    </row>
    <row r="53" spans="1:18" s="56" customFormat="1" x14ac:dyDescent="0.25">
      <c r="A53" s="394" t="s">
        <v>176</v>
      </c>
      <c r="B53" s="341" t="s">
        <v>50</v>
      </c>
      <c r="C53" s="195">
        <v>0</v>
      </c>
      <c r="D53" s="121">
        <v>0</v>
      </c>
      <c r="E53" s="176">
        <v>0</v>
      </c>
      <c r="F53" s="121">
        <v>0</v>
      </c>
      <c r="G53" s="176">
        <v>0</v>
      </c>
      <c r="H53" s="121">
        <v>0</v>
      </c>
      <c r="I53" s="176">
        <v>0</v>
      </c>
      <c r="J53" s="121">
        <v>0</v>
      </c>
      <c r="K53" s="176">
        <v>0</v>
      </c>
      <c r="L53" s="121">
        <v>0</v>
      </c>
      <c r="M53" s="176">
        <v>0</v>
      </c>
      <c r="N53" s="121">
        <v>0</v>
      </c>
      <c r="O53" s="176">
        <v>25</v>
      </c>
      <c r="P53" s="121">
        <f>100/O55*O53</f>
        <v>43.103448275862064</v>
      </c>
      <c r="Q53" s="90">
        <f t="shared" si="105"/>
        <v>25</v>
      </c>
      <c r="R53" s="121">
        <f>100/Q55*Q53</f>
        <v>43.103448275862064</v>
      </c>
    </row>
    <row r="54" spans="1:18" s="163" customFormat="1" ht="11.4" x14ac:dyDescent="0.2">
      <c r="A54" s="394"/>
      <c r="B54" s="341" t="s">
        <v>169</v>
      </c>
      <c r="C54" s="195">
        <v>0</v>
      </c>
      <c r="D54" s="121">
        <v>0</v>
      </c>
      <c r="E54" s="176">
        <v>0</v>
      </c>
      <c r="F54" s="121">
        <v>0</v>
      </c>
      <c r="G54" s="176">
        <v>0</v>
      </c>
      <c r="H54" s="121">
        <v>0</v>
      </c>
      <c r="I54" s="176">
        <v>0</v>
      </c>
      <c r="J54" s="121">
        <v>0</v>
      </c>
      <c r="K54" s="176">
        <v>0</v>
      </c>
      <c r="L54" s="121">
        <v>0</v>
      </c>
      <c r="M54" s="176">
        <v>0</v>
      </c>
      <c r="N54" s="121">
        <v>0</v>
      </c>
      <c r="O54" s="176">
        <v>33</v>
      </c>
      <c r="P54" s="121">
        <f t="shared" ref="P54" si="110">100/O55*O54</f>
        <v>56.896551724137929</v>
      </c>
      <c r="Q54" s="90">
        <f t="shared" ref="Q54" si="111">SUM(Q55)-Q53</f>
        <v>33</v>
      </c>
      <c r="R54" s="121">
        <f t="shared" ref="R54" si="112">100/Q55*Q54</f>
        <v>56.896551724137929</v>
      </c>
    </row>
    <row r="55" spans="1:18" s="163" customFormat="1" ht="12" thickBot="1" x14ac:dyDescent="0.25">
      <c r="A55" s="395"/>
      <c r="B55" s="339" t="s">
        <v>1</v>
      </c>
      <c r="C55" s="93">
        <v>0</v>
      </c>
      <c r="D55" s="343">
        <v>0</v>
      </c>
      <c r="E55" s="100">
        <v>0</v>
      </c>
      <c r="F55" s="343">
        <v>0</v>
      </c>
      <c r="G55" s="100">
        <v>0</v>
      </c>
      <c r="H55" s="343">
        <v>0</v>
      </c>
      <c r="I55" s="100">
        <v>0</v>
      </c>
      <c r="J55" s="343">
        <v>0</v>
      </c>
      <c r="K55" s="100">
        <v>0</v>
      </c>
      <c r="L55" s="343">
        <v>0</v>
      </c>
      <c r="M55" s="100">
        <v>0</v>
      </c>
      <c r="N55" s="343">
        <v>0</v>
      </c>
      <c r="O55" s="100">
        <f>SUM(O53:O54)</f>
        <v>58</v>
      </c>
      <c r="P55" s="340">
        <f>100/O55*O55</f>
        <v>100</v>
      </c>
      <c r="Q55" s="100">
        <f t="shared" ref="Q55" si="113">SUM(C55,E55,G55,I55,K55,M55,O55)</f>
        <v>58</v>
      </c>
      <c r="R55" s="340">
        <f>100/Q55*Q55</f>
        <v>100</v>
      </c>
    </row>
    <row r="56" spans="1:18" s="163" customFormat="1" ht="12.6" thickTop="1" thickBot="1" x14ac:dyDescent="0.25">
      <c r="A56" s="164"/>
      <c r="I56" s="166"/>
      <c r="J56" s="241"/>
    </row>
    <row r="57" spans="1:18" s="163" customFormat="1" ht="12" thickTop="1" x14ac:dyDescent="0.2">
      <c r="A57" s="396" t="s">
        <v>187</v>
      </c>
      <c r="B57" s="337" t="s">
        <v>50</v>
      </c>
      <c r="C57" s="174">
        <v>0</v>
      </c>
      <c r="D57" s="268">
        <v>0</v>
      </c>
      <c r="E57" s="174">
        <v>0</v>
      </c>
      <c r="F57" s="268">
        <v>0</v>
      </c>
      <c r="G57" s="174">
        <v>0</v>
      </c>
      <c r="H57" s="268">
        <v>0</v>
      </c>
      <c r="I57" s="174">
        <v>0</v>
      </c>
      <c r="J57" s="268">
        <v>0</v>
      </c>
      <c r="K57" s="174">
        <v>0</v>
      </c>
      <c r="L57" s="268">
        <v>0</v>
      </c>
      <c r="M57" s="174">
        <v>0</v>
      </c>
      <c r="N57" s="97">
        <v>0</v>
      </c>
      <c r="O57" s="376">
        <v>49</v>
      </c>
      <c r="P57" s="268">
        <f>100/O59*O57</f>
        <v>41.525423728813557</v>
      </c>
      <c r="Q57" s="277">
        <f t="shared" ref="Q57" si="114">SUM(C57,E57,G57,I57,K57,M57,O57)</f>
        <v>49</v>
      </c>
      <c r="R57" s="268">
        <f>100/Q59*Q57</f>
        <v>41.525423728813557</v>
      </c>
    </row>
    <row r="58" spans="1:18" s="163" customFormat="1" ht="11.4" x14ac:dyDescent="0.2">
      <c r="A58" s="397"/>
      <c r="B58" s="338" t="s">
        <v>169</v>
      </c>
      <c r="C58" s="176">
        <v>0</v>
      </c>
      <c r="D58" s="121">
        <v>0</v>
      </c>
      <c r="E58" s="176">
        <v>0</v>
      </c>
      <c r="F58" s="91">
        <v>0</v>
      </c>
      <c r="G58" s="195">
        <v>0</v>
      </c>
      <c r="H58" s="121">
        <v>0</v>
      </c>
      <c r="I58" s="176">
        <v>0</v>
      </c>
      <c r="J58" s="121">
        <v>0</v>
      </c>
      <c r="K58" s="176">
        <v>0</v>
      </c>
      <c r="L58" s="121">
        <v>0</v>
      </c>
      <c r="M58" s="176">
        <v>0</v>
      </c>
      <c r="N58" s="121">
        <v>0</v>
      </c>
      <c r="O58" s="195">
        <v>69</v>
      </c>
      <c r="P58" s="91">
        <f t="shared" ref="P58" si="115">100/O59*O58</f>
        <v>58.474576271186436</v>
      </c>
      <c r="Q58" s="92">
        <f t="shared" ref="Q58" si="116">SUM(Q59)-Q57</f>
        <v>69</v>
      </c>
      <c r="R58" s="121">
        <f t="shared" ref="R58" si="117">100/Q59*Q58</f>
        <v>58.474576271186436</v>
      </c>
    </row>
    <row r="59" spans="1:18" s="163" customFormat="1" ht="11.4" x14ac:dyDescent="0.2">
      <c r="A59" s="397"/>
      <c r="B59" s="338" t="s">
        <v>1</v>
      </c>
      <c r="C59" s="90">
        <v>0</v>
      </c>
      <c r="D59" s="91">
        <v>0</v>
      </c>
      <c r="E59" s="92">
        <v>0</v>
      </c>
      <c r="F59" s="91">
        <v>0</v>
      </c>
      <c r="G59" s="92">
        <v>0</v>
      </c>
      <c r="H59" s="121">
        <v>0</v>
      </c>
      <c r="I59" s="92">
        <v>0</v>
      </c>
      <c r="J59" s="121">
        <v>0</v>
      </c>
      <c r="K59" s="90">
        <v>0</v>
      </c>
      <c r="L59" s="121">
        <v>0</v>
      </c>
      <c r="M59" s="90">
        <v>0</v>
      </c>
      <c r="N59" s="121">
        <v>0</v>
      </c>
      <c r="O59" s="90">
        <f>SUM(O57:O58)</f>
        <v>118</v>
      </c>
      <c r="P59" s="421">
        <f>100/O59*O59</f>
        <v>100</v>
      </c>
      <c r="Q59" s="92">
        <f t="shared" ref="Q59" si="118">SUM(C59,E59,G59,I59,K59,M59,O59)</f>
        <v>118</v>
      </c>
      <c r="R59" s="269">
        <f>100/Q59*Q59</f>
        <v>100</v>
      </c>
    </row>
    <row r="60" spans="1:18" x14ac:dyDescent="0.25">
      <c r="A60" s="422"/>
      <c r="B60" s="423" t="s">
        <v>0</v>
      </c>
      <c r="C60" s="345"/>
      <c r="D60" s="349"/>
      <c r="E60" s="345"/>
      <c r="F60" s="350"/>
      <c r="G60" s="345"/>
      <c r="H60" s="349"/>
      <c r="I60" s="345"/>
      <c r="J60" s="349"/>
      <c r="K60" s="345"/>
      <c r="L60" s="349"/>
      <c r="M60" s="345"/>
      <c r="N60" s="349"/>
      <c r="O60" s="345"/>
      <c r="P60" s="349"/>
      <c r="Q60" s="345"/>
      <c r="R60" s="349"/>
    </row>
    <row r="61" spans="1:18" x14ac:dyDescent="0.25">
      <c r="A61" s="422"/>
      <c r="B61" s="423"/>
      <c r="C61" s="345"/>
      <c r="D61" s="349"/>
      <c r="E61" s="345"/>
      <c r="F61" s="350"/>
      <c r="G61" s="345"/>
      <c r="H61" s="349"/>
      <c r="I61" s="345"/>
      <c r="J61" s="349"/>
      <c r="K61" s="345"/>
      <c r="L61" s="349"/>
      <c r="M61" s="345"/>
      <c r="N61" s="349"/>
      <c r="O61" s="345"/>
      <c r="P61" s="349"/>
      <c r="Q61" s="345"/>
      <c r="R61" s="349"/>
    </row>
    <row r="62" spans="1:18" x14ac:dyDescent="0.25">
      <c r="A62" s="394" t="s">
        <v>180</v>
      </c>
      <c r="B62" s="338" t="s">
        <v>50</v>
      </c>
      <c r="C62" s="176">
        <v>0</v>
      </c>
      <c r="D62" s="121">
        <v>0</v>
      </c>
      <c r="E62" s="176">
        <v>0</v>
      </c>
      <c r="F62" s="121">
        <v>0</v>
      </c>
      <c r="G62" s="176">
        <v>0</v>
      </c>
      <c r="H62" s="121">
        <v>0</v>
      </c>
      <c r="I62" s="176">
        <v>0</v>
      </c>
      <c r="J62" s="121">
        <v>0</v>
      </c>
      <c r="K62" s="176">
        <v>0</v>
      </c>
      <c r="L62" s="121">
        <v>0</v>
      </c>
      <c r="M62" s="176">
        <v>0</v>
      </c>
      <c r="N62" s="121">
        <v>0</v>
      </c>
      <c r="O62" s="176">
        <v>18</v>
      </c>
      <c r="P62" s="121">
        <f>100/O64*O62</f>
        <v>56.25</v>
      </c>
      <c r="Q62" s="90">
        <f t="shared" ref="Q62" si="119">SUM(C62,E62,G62,I62,K62,M62,O62)</f>
        <v>18</v>
      </c>
      <c r="R62" s="121">
        <f>100/Q64*Q62</f>
        <v>56.25</v>
      </c>
    </row>
    <row r="63" spans="1:18" x14ac:dyDescent="0.25">
      <c r="A63" s="394"/>
      <c r="B63" s="338" t="s">
        <v>169</v>
      </c>
      <c r="C63" s="176">
        <v>0</v>
      </c>
      <c r="D63" s="121">
        <v>0</v>
      </c>
      <c r="E63" s="176">
        <v>0</v>
      </c>
      <c r="F63" s="121">
        <v>0</v>
      </c>
      <c r="G63" s="176">
        <v>0</v>
      </c>
      <c r="H63" s="121">
        <v>0</v>
      </c>
      <c r="I63" s="176">
        <v>0</v>
      </c>
      <c r="J63" s="121">
        <v>0</v>
      </c>
      <c r="K63" s="176">
        <v>0</v>
      </c>
      <c r="L63" s="121">
        <v>0</v>
      </c>
      <c r="M63" s="176">
        <v>0</v>
      </c>
      <c r="N63" s="121">
        <v>0</v>
      </c>
      <c r="O63" s="176">
        <v>14</v>
      </c>
      <c r="P63" s="121">
        <f>100/O64*O63</f>
        <v>43.75</v>
      </c>
      <c r="Q63" s="90">
        <f t="shared" ref="Q63" si="120">SUM(Q64)-Q62</f>
        <v>14</v>
      </c>
      <c r="R63" s="121">
        <f t="shared" ref="R63" si="121">100/Q64*Q63</f>
        <v>43.75</v>
      </c>
    </row>
    <row r="64" spans="1:18" x14ac:dyDescent="0.25">
      <c r="A64" s="394"/>
      <c r="B64" s="338" t="s">
        <v>1</v>
      </c>
      <c r="C64" s="90">
        <v>0</v>
      </c>
      <c r="D64" s="121">
        <v>0</v>
      </c>
      <c r="E64" s="90">
        <v>0</v>
      </c>
      <c r="F64" s="121">
        <v>0</v>
      </c>
      <c r="G64" s="90">
        <v>0</v>
      </c>
      <c r="H64" s="121">
        <v>0</v>
      </c>
      <c r="I64" s="90">
        <v>0</v>
      </c>
      <c r="J64" s="121">
        <v>0</v>
      </c>
      <c r="K64" s="90">
        <v>0</v>
      </c>
      <c r="L64" s="121">
        <v>0</v>
      </c>
      <c r="M64" s="90">
        <v>0</v>
      </c>
      <c r="N64" s="121">
        <v>0</v>
      </c>
      <c r="O64" s="90">
        <f>SUM(O62:O63)</f>
        <v>32</v>
      </c>
      <c r="P64" s="269">
        <f>100/O64*O64</f>
        <v>100</v>
      </c>
      <c r="Q64" s="90">
        <f t="shared" ref="Q64" si="122">SUM(C64,E64,G64,I64,K64,M64,O64)</f>
        <v>32</v>
      </c>
      <c r="R64" s="269">
        <f>100/Q64*Q64</f>
        <v>100</v>
      </c>
    </row>
    <row r="65" spans="1:18" x14ac:dyDescent="0.25">
      <c r="A65" s="379"/>
      <c r="B65" s="338"/>
      <c r="C65" s="90"/>
      <c r="D65" s="121"/>
      <c r="E65" s="90"/>
      <c r="F65" s="121"/>
      <c r="G65" s="90"/>
      <c r="H65" s="121"/>
      <c r="I65" s="90"/>
      <c r="J65" s="121"/>
      <c r="K65" s="90"/>
      <c r="L65" s="121"/>
      <c r="M65" s="90"/>
      <c r="N65" s="121"/>
      <c r="O65" s="90"/>
      <c r="P65" s="269"/>
      <c r="Q65" s="90"/>
      <c r="R65" s="269"/>
    </row>
    <row r="66" spans="1:18" x14ac:dyDescent="0.25">
      <c r="A66" s="394" t="s">
        <v>181</v>
      </c>
      <c r="B66" s="338" t="s">
        <v>50</v>
      </c>
      <c r="C66" s="176">
        <v>0</v>
      </c>
      <c r="D66" s="121">
        <v>0</v>
      </c>
      <c r="E66" s="176">
        <v>0</v>
      </c>
      <c r="F66" s="121">
        <v>0</v>
      </c>
      <c r="G66" s="176">
        <v>0</v>
      </c>
      <c r="H66" s="121">
        <v>0</v>
      </c>
      <c r="I66" s="176">
        <v>0</v>
      </c>
      <c r="J66" s="121">
        <v>0</v>
      </c>
      <c r="K66" s="176">
        <v>0</v>
      </c>
      <c r="L66" s="121">
        <v>0</v>
      </c>
      <c r="M66" s="176">
        <v>0</v>
      </c>
      <c r="N66" s="121">
        <v>0</v>
      </c>
      <c r="O66" s="90">
        <v>20</v>
      </c>
      <c r="P66" s="121">
        <f>100/O68*O66</f>
        <v>52.631578947368425</v>
      </c>
      <c r="Q66" s="90">
        <f t="shared" ref="Q66" si="123">SUM(C66,E66,G66,I66,K66,M66,O66)</f>
        <v>20</v>
      </c>
      <c r="R66" s="121">
        <f>100/Q68*Q66</f>
        <v>52.631578947368425</v>
      </c>
    </row>
    <row r="67" spans="1:18" x14ac:dyDescent="0.25">
      <c r="A67" s="394"/>
      <c r="B67" s="338" t="s">
        <v>169</v>
      </c>
      <c r="C67" s="176">
        <v>0</v>
      </c>
      <c r="D67" s="121">
        <v>0</v>
      </c>
      <c r="E67" s="176">
        <v>0</v>
      </c>
      <c r="F67" s="121">
        <v>0</v>
      </c>
      <c r="G67" s="176">
        <v>0</v>
      </c>
      <c r="H67" s="121">
        <v>0</v>
      </c>
      <c r="I67" s="176">
        <v>0</v>
      </c>
      <c r="J67" s="121">
        <v>0</v>
      </c>
      <c r="K67" s="176">
        <v>0</v>
      </c>
      <c r="L67" s="121">
        <v>0</v>
      </c>
      <c r="M67" s="176">
        <v>0</v>
      </c>
      <c r="N67" s="121">
        <v>0</v>
      </c>
      <c r="O67" s="90">
        <v>18</v>
      </c>
      <c r="P67" s="121">
        <f>100/O68*O67</f>
        <v>47.368421052631582</v>
      </c>
      <c r="Q67" s="90">
        <f t="shared" ref="Q67" si="124">SUM(Q68)-Q66</f>
        <v>18</v>
      </c>
      <c r="R67" s="121">
        <f t="shared" ref="R67" si="125">100/Q68*Q67</f>
        <v>47.368421052631582</v>
      </c>
    </row>
    <row r="68" spans="1:18" x14ac:dyDescent="0.25">
      <c r="A68" s="394"/>
      <c r="B68" s="338" t="s">
        <v>1</v>
      </c>
      <c r="C68" s="90">
        <v>0</v>
      </c>
      <c r="D68" s="121">
        <v>0</v>
      </c>
      <c r="E68" s="90">
        <v>0</v>
      </c>
      <c r="F68" s="121">
        <v>0</v>
      </c>
      <c r="G68" s="90">
        <v>0</v>
      </c>
      <c r="H68" s="121">
        <v>0</v>
      </c>
      <c r="I68" s="90">
        <v>0</v>
      </c>
      <c r="J68" s="121">
        <v>0</v>
      </c>
      <c r="K68" s="90">
        <v>0</v>
      </c>
      <c r="L68" s="121">
        <v>0</v>
      </c>
      <c r="M68" s="90">
        <v>0</v>
      </c>
      <c r="N68" s="121">
        <v>0</v>
      </c>
      <c r="O68" s="90">
        <f>SUM(O66:O67)</f>
        <v>38</v>
      </c>
      <c r="P68" s="121">
        <f>100/O68*O68</f>
        <v>100</v>
      </c>
      <c r="Q68" s="90">
        <f t="shared" ref="Q68" si="126">SUM(C68,E68,G68,I68,K68,M68,O68)</f>
        <v>38</v>
      </c>
      <c r="R68" s="269">
        <f>100/Q68*Q68</f>
        <v>100</v>
      </c>
    </row>
    <row r="69" spans="1:18" x14ac:dyDescent="0.25">
      <c r="A69" s="379"/>
      <c r="B69" s="338"/>
      <c r="C69" s="90"/>
      <c r="D69" s="121"/>
      <c r="E69" s="90"/>
      <c r="F69" s="121"/>
      <c r="G69" s="90"/>
      <c r="H69" s="121"/>
      <c r="I69" s="90"/>
      <c r="J69" s="121"/>
      <c r="K69" s="90"/>
      <c r="L69" s="121"/>
      <c r="M69" s="90"/>
      <c r="N69" s="121"/>
      <c r="O69" s="90"/>
      <c r="P69" s="269"/>
      <c r="Q69" s="90"/>
      <c r="R69" s="269"/>
    </row>
    <row r="70" spans="1:18" x14ac:dyDescent="0.25">
      <c r="A70" s="394" t="s">
        <v>188</v>
      </c>
      <c r="B70" s="338" t="s">
        <v>50</v>
      </c>
      <c r="C70" s="176">
        <v>0</v>
      </c>
      <c r="D70" s="121">
        <v>0</v>
      </c>
      <c r="E70" s="176">
        <v>0</v>
      </c>
      <c r="F70" s="121">
        <v>0</v>
      </c>
      <c r="G70" s="176">
        <v>0</v>
      </c>
      <c r="H70" s="121">
        <v>0</v>
      </c>
      <c r="I70" s="176">
        <v>0</v>
      </c>
      <c r="J70" s="121">
        <v>0</v>
      </c>
      <c r="K70" s="176">
        <v>0</v>
      </c>
      <c r="L70" s="121">
        <v>0</v>
      </c>
      <c r="M70" s="176">
        <v>0</v>
      </c>
      <c r="N70" s="121">
        <v>0</v>
      </c>
      <c r="O70" s="176">
        <v>11</v>
      </c>
      <c r="P70" s="121">
        <f>100/O72*O70</f>
        <v>22.916666666666668</v>
      </c>
      <c r="Q70" s="90">
        <f t="shared" ref="Q70" si="127">SUM(C70,E70,G70,I70,K70,M70,O70)</f>
        <v>11</v>
      </c>
      <c r="R70" s="121">
        <f>100/Q72*Q70</f>
        <v>22.916666666666668</v>
      </c>
    </row>
    <row r="71" spans="1:18" x14ac:dyDescent="0.25">
      <c r="A71" s="394"/>
      <c r="B71" s="338" t="s">
        <v>169</v>
      </c>
      <c r="C71" s="176">
        <v>0</v>
      </c>
      <c r="D71" s="121">
        <v>0</v>
      </c>
      <c r="E71" s="176">
        <v>0</v>
      </c>
      <c r="F71" s="121">
        <v>0</v>
      </c>
      <c r="G71" s="176">
        <v>0</v>
      </c>
      <c r="H71" s="121">
        <v>0</v>
      </c>
      <c r="I71" s="176">
        <v>0</v>
      </c>
      <c r="J71" s="121">
        <v>0</v>
      </c>
      <c r="K71" s="176">
        <v>0</v>
      </c>
      <c r="L71" s="121">
        <v>0</v>
      </c>
      <c r="M71" s="176">
        <v>0</v>
      </c>
      <c r="N71" s="121">
        <v>0</v>
      </c>
      <c r="O71" s="176">
        <v>37</v>
      </c>
      <c r="P71" s="121">
        <f t="shared" ref="P71" si="128">100/O72*O71</f>
        <v>77.083333333333343</v>
      </c>
      <c r="Q71" s="90">
        <f t="shared" ref="Q71" si="129">SUM(Q72)-Q70</f>
        <v>37</v>
      </c>
      <c r="R71" s="121">
        <f t="shared" ref="R71" si="130">100/Q72*Q71</f>
        <v>77.083333333333343</v>
      </c>
    </row>
    <row r="72" spans="1:18" ht="14.4" thickBot="1" x14ac:dyDescent="0.3">
      <c r="A72" s="395"/>
      <c r="B72" s="351" t="s">
        <v>1</v>
      </c>
      <c r="C72" s="100">
        <v>0</v>
      </c>
      <c r="D72" s="343">
        <v>0</v>
      </c>
      <c r="E72" s="100">
        <v>0</v>
      </c>
      <c r="F72" s="343">
        <v>0</v>
      </c>
      <c r="G72" s="100">
        <v>0</v>
      </c>
      <c r="H72" s="343">
        <v>0</v>
      </c>
      <c r="I72" s="100">
        <v>0</v>
      </c>
      <c r="J72" s="343">
        <v>0</v>
      </c>
      <c r="K72" s="100">
        <v>0</v>
      </c>
      <c r="L72" s="343">
        <v>0</v>
      </c>
      <c r="M72" s="100">
        <v>0</v>
      </c>
      <c r="N72" s="343">
        <v>0</v>
      </c>
      <c r="O72" s="100">
        <f>SUM(O70:O71)</f>
        <v>48</v>
      </c>
      <c r="P72" s="340">
        <f>100/O72*O72</f>
        <v>100</v>
      </c>
      <c r="Q72" s="100">
        <f t="shared" ref="Q72" si="131">SUM(C72,E72,G72,I72,K72,M72,O72)</f>
        <v>48</v>
      </c>
      <c r="R72" s="340">
        <f>100/Q72*Q72</f>
        <v>100</v>
      </c>
    </row>
    <row r="73" spans="1:18" ht="14.4" thickTop="1" x14ac:dyDescent="0.25"/>
  </sheetData>
  <mergeCells count="33">
    <mergeCell ref="Q6:R6"/>
    <mergeCell ref="A8:A10"/>
    <mergeCell ref="A12:A14"/>
    <mergeCell ref="A16:A18"/>
    <mergeCell ref="A20:A22"/>
    <mergeCell ref="A5:A7"/>
    <mergeCell ref="M5:N5"/>
    <mergeCell ref="O5:P5"/>
    <mergeCell ref="Q5:R5"/>
    <mergeCell ref="C6:D6"/>
    <mergeCell ref="E6:F6"/>
    <mergeCell ref="G6:H6"/>
    <mergeCell ref="I6:J6"/>
    <mergeCell ref="O6:P6"/>
    <mergeCell ref="C5:D5"/>
    <mergeCell ref="E5:F5"/>
    <mergeCell ref="G5:H5"/>
    <mergeCell ref="I5:J5"/>
    <mergeCell ref="K5:L5"/>
    <mergeCell ref="A45:A47"/>
    <mergeCell ref="A57:A59"/>
    <mergeCell ref="A28:A30"/>
    <mergeCell ref="K6:L6"/>
    <mergeCell ref="A62:A64"/>
    <mergeCell ref="A66:A68"/>
    <mergeCell ref="A70:A72"/>
    <mergeCell ref="M6:N6"/>
    <mergeCell ref="A32:A34"/>
    <mergeCell ref="A36:A38"/>
    <mergeCell ref="A24:A26"/>
    <mergeCell ref="A53:A55"/>
    <mergeCell ref="A49:A51"/>
    <mergeCell ref="A40:A42"/>
  </mergeCells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 differentOddEven="1"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7" sqref="O7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152</v>
      </c>
      <c r="B3" s="2" t="s">
        <v>70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8" customFormat="1" ht="18" customHeight="1" thickBot="1" x14ac:dyDescent="0.35">
      <c r="A7" s="390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78" customFormat="1" ht="18" customHeight="1" thickTop="1" x14ac:dyDescent="0.2">
      <c r="A8" s="391" t="s">
        <v>78</v>
      </c>
      <c r="B8" s="177" t="s">
        <v>50</v>
      </c>
      <c r="C8" s="174">
        <v>10</v>
      </c>
      <c r="D8" s="97">
        <f>100/C10*C8</f>
        <v>52.631578947368425</v>
      </c>
      <c r="E8" s="175">
        <v>11</v>
      </c>
      <c r="F8" s="117">
        <f>100/E10*E8</f>
        <v>30.555555555555554</v>
      </c>
      <c r="G8" s="171">
        <v>14</v>
      </c>
      <c r="H8" s="68">
        <f>100/G10*G8</f>
        <v>31.111111111111114</v>
      </c>
      <c r="I8" s="175">
        <v>15</v>
      </c>
      <c r="J8" s="117">
        <f>100/I10*I8</f>
        <v>28.846153846153847</v>
      </c>
      <c r="K8" s="171">
        <v>12</v>
      </c>
      <c r="L8" s="117">
        <f>100/K10*K8</f>
        <v>29.268292682926827</v>
      </c>
      <c r="M8" s="175">
        <v>17</v>
      </c>
      <c r="N8" s="117">
        <f>100/M10*M8</f>
        <v>47.222222222222221</v>
      </c>
      <c r="O8" s="171">
        <v>11</v>
      </c>
      <c r="P8" s="117">
        <f>100/O10*O8</f>
        <v>24.444444444444446</v>
      </c>
      <c r="Q8" s="71">
        <f t="shared" ref="Q8:Q10" si="0">SUM(C8,E8,G8,I8,K8,M8,O8)</f>
        <v>90</v>
      </c>
      <c r="R8" s="117">
        <f>100/Q10*Q8</f>
        <v>32.846715328467155</v>
      </c>
    </row>
    <row r="9" spans="1:18" s="178" customFormat="1" ht="18" customHeight="1" x14ac:dyDescent="0.2">
      <c r="A9" s="392"/>
      <c r="B9" s="179" t="s">
        <v>169</v>
      </c>
      <c r="C9" s="176">
        <f>SUM(C10)-C8</f>
        <v>9</v>
      </c>
      <c r="D9" s="91">
        <f>100/C10*C9</f>
        <v>47.368421052631582</v>
      </c>
      <c r="E9" s="173">
        <f t="shared" ref="E9" si="1">SUM(E10)-E8</f>
        <v>25</v>
      </c>
      <c r="F9" s="118">
        <f t="shared" ref="F9" si="2">100/E10*E9</f>
        <v>69.444444444444443</v>
      </c>
      <c r="G9" s="172">
        <f t="shared" ref="G9" si="3">SUM(G10)-G8</f>
        <v>31</v>
      </c>
      <c r="H9" s="74">
        <f t="shared" ref="H9" si="4">100/G10*G9</f>
        <v>68.888888888888886</v>
      </c>
      <c r="I9" s="173">
        <f t="shared" ref="I9" si="5">SUM(I10)-I8</f>
        <v>37</v>
      </c>
      <c r="J9" s="118">
        <f t="shared" ref="J9" si="6">100/I10*I9</f>
        <v>71.15384615384616</v>
      </c>
      <c r="K9" s="172">
        <f t="shared" ref="K9:M9" si="7">SUM(K10)-K8</f>
        <v>29</v>
      </c>
      <c r="L9" s="118">
        <f t="shared" ref="L9" si="8">100/K10*K9</f>
        <v>70.731707317073173</v>
      </c>
      <c r="M9" s="172">
        <f t="shared" si="7"/>
        <v>19</v>
      </c>
      <c r="N9" s="118">
        <f t="shared" ref="N9:P9" si="9">100/M10*M9</f>
        <v>52.777777777777779</v>
      </c>
      <c r="O9" s="172">
        <v>34</v>
      </c>
      <c r="P9" s="118">
        <f t="shared" si="9"/>
        <v>75.555555555555557</v>
      </c>
      <c r="Q9" s="77">
        <f t="shared" ref="Q9" si="10">SUM(Q10)-Q8</f>
        <v>184</v>
      </c>
      <c r="R9" s="118">
        <f t="shared" ref="R9" si="11">100/Q10*Q9</f>
        <v>67.153284671532845</v>
      </c>
    </row>
    <row r="10" spans="1:18" s="178" customFormat="1" ht="18" customHeight="1" thickBot="1" x14ac:dyDescent="0.25">
      <c r="A10" s="393"/>
      <c r="B10" s="181" t="s">
        <v>1</v>
      </c>
      <c r="C10" s="93">
        <v>19</v>
      </c>
      <c r="D10" s="94">
        <f>100/C10*C10</f>
        <v>100</v>
      </c>
      <c r="E10" s="82">
        <v>36</v>
      </c>
      <c r="F10" s="83">
        <f>100/E10*E10</f>
        <v>100</v>
      </c>
      <c r="G10" s="82">
        <v>45</v>
      </c>
      <c r="H10" s="83">
        <f>100/G10*G10</f>
        <v>100</v>
      </c>
      <c r="I10" s="82">
        <v>52</v>
      </c>
      <c r="J10" s="243">
        <f>100/I10*I10</f>
        <v>100</v>
      </c>
      <c r="K10" s="82">
        <v>41</v>
      </c>
      <c r="L10" s="243">
        <f>100/K10*K10</f>
        <v>100</v>
      </c>
      <c r="M10" s="82">
        <v>36</v>
      </c>
      <c r="N10" s="243">
        <f>100/M10*M10</f>
        <v>100</v>
      </c>
      <c r="O10" s="82">
        <f>SUM(O8:O9)</f>
        <v>45</v>
      </c>
      <c r="P10" s="243">
        <f>100/O10*O10</f>
        <v>100</v>
      </c>
      <c r="Q10" s="82">
        <f t="shared" si="0"/>
        <v>274</v>
      </c>
      <c r="R10" s="245">
        <f>100/Q10*Q10</f>
        <v>100</v>
      </c>
    </row>
    <row r="11" spans="1:18" ht="14.4" thickTop="1" x14ac:dyDescent="0.25">
      <c r="D11" s="246"/>
      <c r="F11" s="56"/>
      <c r="G11" s="56"/>
      <c r="H11" s="246"/>
      <c r="I11" s="56"/>
      <c r="J11" s="246"/>
      <c r="K11" s="56"/>
      <c r="L11" s="246"/>
      <c r="M11" s="56"/>
      <c r="N11" s="246"/>
      <c r="O11" s="56"/>
      <c r="P11" s="246"/>
      <c r="Q11" s="56"/>
      <c r="R11" s="246"/>
    </row>
  </sheetData>
  <mergeCells count="18">
    <mergeCell ref="E5:F5"/>
    <mergeCell ref="G5:H5"/>
    <mergeCell ref="I5:J5"/>
    <mergeCell ref="K5:L5"/>
    <mergeCell ref="Q6:R6"/>
    <mergeCell ref="A8:A10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A5:A7"/>
    <mergeCell ref="C5:D5"/>
  </mergeCells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56"/>
  <sheetViews>
    <sheetView zoomScale="70" zoomScaleNormal="70" workbookViewId="0">
      <pane ySplit="7" topLeftCell="A36" activePane="bottomLeft" state="frozen"/>
      <selection pane="bottomLeft" activeCell="G31" sqref="G31"/>
    </sheetView>
  </sheetViews>
  <sheetFormatPr defaultColWidth="9.109375" defaultRowHeight="14.4" x14ac:dyDescent="0.3"/>
  <cols>
    <col min="1" max="1" width="13.33203125" style="31" customWidth="1"/>
    <col min="2" max="2" width="40.6640625" style="32" customWidth="1"/>
    <col min="3" max="3" width="13.6640625" style="51" customWidth="1"/>
    <col min="4" max="4" width="8" style="52" customWidth="1"/>
    <col min="5" max="5" width="13.6640625" style="51" customWidth="1"/>
    <col min="6" max="6" width="8" style="52" customWidth="1"/>
    <col min="7" max="7" width="13.6640625" style="32" customWidth="1"/>
    <col min="8" max="8" width="8" style="31" customWidth="1"/>
    <col min="9" max="9" width="13.6640625" style="32" customWidth="1"/>
    <col min="10" max="10" width="8" style="31" customWidth="1"/>
    <col min="11" max="11" width="13.6640625" style="32" customWidth="1"/>
    <col min="12" max="12" width="8" style="31" customWidth="1"/>
    <col min="13" max="13" width="13.6640625" style="32" customWidth="1"/>
    <col min="14" max="14" width="8" style="31" customWidth="1"/>
    <col min="15" max="15" width="13.6640625" style="32" customWidth="1"/>
    <col min="16" max="16" width="8" style="31" customWidth="1"/>
    <col min="17" max="17" width="13.6640625" style="32" customWidth="1"/>
    <col min="18" max="18" width="8" style="31" customWidth="1"/>
    <col min="19" max="16384" width="9.109375" style="32"/>
  </cols>
  <sheetData>
    <row r="1" spans="1:20" s="8" customFormat="1" ht="18" customHeight="1" x14ac:dyDescent="0.3">
      <c r="A1" s="60" t="s">
        <v>36</v>
      </c>
      <c r="C1" s="45"/>
      <c r="D1" s="46"/>
      <c r="E1" s="45"/>
      <c r="F1" s="46"/>
      <c r="H1" s="26"/>
      <c r="J1" s="26"/>
      <c r="L1" s="26"/>
      <c r="N1" s="26"/>
      <c r="P1" s="26"/>
      <c r="R1" s="26"/>
    </row>
    <row r="2" spans="1:20" s="8" customFormat="1" ht="18" customHeight="1" x14ac:dyDescent="0.3">
      <c r="A2" s="2"/>
      <c r="B2" s="2"/>
      <c r="C2" s="45"/>
      <c r="D2" s="46"/>
      <c r="E2" s="45"/>
      <c r="F2" s="46"/>
      <c r="H2" s="26"/>
      <c r="J2" s="26"/>
      <c r="L2" s="26"/>
      <c r="N2" s="26"/>
      <c r="P2" s="26"/>
      <c r="R2" s="26"/>
    </row>
    <row r="3" spans="1:20" s="8" customFormat="1" ht="18" customHeight="1" x14ac:dyDescent="0.3">
      <c r="A3" s="3" t="s">
        <v>151</v>
      </c>
      <c r="B3" s="2" t="s">
        <v>79</v>
      </c>
      <c r="C3" s="45"/>
      <c r="D3" s="46"/>
      <c r="E3" s="45"/>
      <c r="F3" s="46"/>
      <c r="H3" s="26"/>
      <c r="J3" s="26"/>
      <c r="L3" s="26"/>
      <c r="N3" s="26"/>
      <c r="P3" s="26"/>
      <c r="R3" s="26"/>
    </row>
    <row r="4" spans="1:20" s="8" customFormat="1" ht="18" customHeight="1" thickBot="1" x14ac:dyDescent="0.35">
      <c r="A4" s="26"/>
      <c r="C4" s="45"/>
      <c r="D4" s="46"/>
      <c r="E4" s="45"/>
      <c r="F4" s="46"/>
      <c r="H4" s="26"/>
      <c r="J4" s="26"/>
      <c r="L4" s="26"/>
      <c r="N4" s="26"/>
      <c r="P4" s="26"/>
      <c r="R4" s="26"/>
    </row>
    <row r="5" spans="1:20" s="27" customFormat="1" ht="18" customHeight="1" thickTop="1" x14ac:dyDescent="0.3">
      <c r="A5" s="388" t="s">
        <v>13</v>
      </c>
      <c r="B5" s="388"/>
      <c r="C5" s="386" t="s">
        <v>42</v>
      </c>
      <c r="D5" s="401"/>
      <c r="E5" s="386" t="s">
        <v>43</v>
      </c>
      <c r="F5" s="387"/>
      <c r="G5" s="401" t="s">
        <v>44</v>
      </c>
      <c r="H5" s="401"/>
      <c r="I5" s="386" t="s">
        <v>45</v>
      </c>
      <c r="J5" s="387"/>
      <c r="K5" s="401" t="s">
        <v>46</v>
      </c>
      <c r="L5" s="401"/>
      <c r="M5" s="386" t="s">
        <v>47</v>
      </c>
      <c r="N5" s="387"/>
      <c r="O5" s="401" t="s">
        <v>48</v>
      </c>
      <c r="P5" s="401"/>
      <c r="Q5" s="386" t="s">
        <v>1</v>
      </c>
      <c r="R5" s="387"/>
    </row>
    <row r="6" spans="1:20" s="27" customFormat="1" ht="18" customHeight="1" x14ac:dyDescent="0.3">
      <c r="A6" s="389"/>
      <c r="B6" s="389"/>
      <c r="C6" s="402" t="s">
        <v>37</v>
      </c>
      <c r="D6" s="403"/>
      <c r="E6" s="398" t="s">
        <v>37</v>
      </c>
      <c r="F6" s="399"/>
      <c r="G6" s="400" t="s">
        <v>37</v>
      </c>
      <c r="H6" s="400"/>
      <c r="I6" s="398" t="s">
        <v>37</v>
      </c>
      <c r="J6" s="399"/>
      <c r="K6" s="400" t="s">
        <v>37</v>
      </c>
      <c r="L6" s="400"/>
      <c r="M6" s="384" t="s">
        <v>37</v>
      </c>
      <c r="N6" s="385"/>
      <c r="O6" s="400" t="s">
        <v>37</v>
      </c>
      <c r="P6" s="400"/>
      <c r="Q6" s="398" t="s">
        <v>39</v>
      </c>
      <c r="R6" s="399"/>
    </row>
    <row r="7" spans="1:20" s="27" customFormat="1" ht="18" customHeight="1" thickBot="1" x14ac:dyDescent="0.35">
      <c r="A7" s="390"/>
      <c r="B7" s="390"/>
      <c r="C7" s="108" t="s">
        <v>12</v>
      </c>
      <c r="D7" s="111" t="s">
        <v>3</v>
      </c>
      <c r="E7" s="108" t="s">
        <v>12</v>
      </c>
      <c r="F7" s="109" t="s">
        <v>3</v>
      </c>
      <c r="G7" s="111" t="s">
        <v>12</v>
      </c>
      <c r="H7" s="111" t="s">
        <v>3</v>
      </c>
      <c r="I7" s="108" t="s">
        <v>12</v>
      </c>
      <c r="J7" s="109" t="s">
        <v>3</v>
      </c>
      <c r="K7" s="111" t="s">
        <v>12</v>
      </c>
      <c r="L7" s="111" t="s">
        <v>3</v>
      </c>
      <c r="M7" s="108" t="s">
        <v>12</v>
      </c>
      <c r="N7" s="109" t="s">
        <v>3</v>
      </c>
      <c r="O7" s="111" t="s">
        <v>12</v>
      </c>
      <c r="P7" s="111" t="s">
        <v>3</v>
      </c>
      <c r="Q7" s="108" t="s">
        <v>12</v>
      </c>
      <c r="R7" s="109" t="s">
        <v>3</v>
      </c>
    </row>
    <row r="8" spans="1:20" s="182" customFormat="1" ht="18" customHeight="1" thickTop="1" thickBot="1" x14ac:dyDescent="0.35">
      <c r="A8" s="197"/>
      <c r="B8" s="198" t="s">
        <v>38</v>
      </c>
      <c r="C8" s="122">
        <v>108297437.36</v>
      </c>
      <c r="D8" s="247">
        <f>100/C8*C8</f>
        <v>100</v>
      </c>
      <c r="E8" s="124">
        <v>118437929.54000001</v>
      </c>
      <c r="F8" s="255">
        <f>100/E8*E8</f>
        <v>100</v>
      </c>
      <c r="G8" s="122">
        <v>128525305.14</v>
      </c>
      <c r="H8" s="247">
        <f>100/G8*G8</f>
        <v>100</v>
      </c>
      <c r="I8" s="124">
        <v>142856964.19999999</v>
      </c>
      <c r="J8" s="266">
        <f>100/I8*I8</f>
        <v>100</v>
      </c>
      <c r="K8" s="122">
        <f>SUM(K11:K13)</f>
        <v>171142947.56</v>
      </c>
      <c r="L8" s="266">
        <f>100/K8*K8</f>
        <v>100</v>
      </c>
      <c r="M8" s="122">
        <f>SUM(M11+M12+M13)</f>
        <v>201617521.00999999</v>
      </c>
      <c r="N8" s="266">
        <f>100/M8*M8</f>
        <v>100</v>
      </c>
      <c r="O8" s="122">
        <f>SUM(O11+O12+O13)</f>
        <v>227490212.5</v>
      </c>
      <c r="P8" s="126">
        <f>100/O8*O8</f>
        <v>100</v>
      </c>
      <c r="Q8" s="124">
        <f>SUM(C8,E8,G8,I8,K8,M8,O8)</f>
        <v>1098368317.3099999</v>
      </c>
      <c r="R8" s="126">
        <f>100/Q8*Q8</f>
        <v>100</v>
      </c>
      <c r="T8" s="199"/>
    </row>
    <row r="9" spans="1:20" s="182" customFormat="1" ht="18" customHeight="1" thickTop="1" thickBot="1" x14ac:dyDescent="0.35">
      <c r="A9" s="424"/>
      <c r="B9" s="217"/>
      <c r="C9" s="127"/>
      <c r="D9" s="248"/>
      <c r="E9" s="127"/>
      <c r="F9" s="248"/>
      <c r="G9" s="127"/>
      <c r="H9" s="248"/>
      <c r="I9" s="127"/>
      <c r="J9" s="251"/>
      <c r="K9" s="127"/>
      <c r="L9" s="251"/>
      <c r="M9" s="127"/>
      <c r="N9" s="127"/>
      <c r="O9" s="127"/>
      <c r="P9" s="127"/>
      <c r="Q9" s="127"/>
      <c r="R9" s="127"/>
      <c r="T9" s="199"/>
    </row>
    <row r="10" spans="1:20" s="203" customFormat="1" ht="18" customHeight="1" thickTop="1" x14ac:dyDescent="0.3">
      <c r="A10" s="425"/>
      <c r="B10" s="426" t="s">
        <v>0</v>
      </c>
      <c r="C10" s="132"/>
      <c r="D10" s="249"/>
      <c r="E10" s="134"/>
      <c r="F10" s="252"/>
      <c r="G10" s="132"/>
      <c r="H10" s="249"/>
      <c r="I10" s="134"/>
      <c r="J10" s="427"/>
      <c r="K10" s="132"/>
      <c r="L10" s="427"/>
      <c r="M10" s="134"/>
      <c r="N10" s="427"/>
      <c r="O10" s="132"/>
      <c r="P10" s="428"/>
      <c r="Q10" s="134"/>
      <c r="R10" s="427"/>
      <c r="T10" s="192"/>
    </row>
    <row r="11" spans="1:20" s="182" customFormat="1" ht="18" customHeight="1" x14ac:dyDescent="0.3">
      <c r="A11" s="344" t="s">
        <v>14</v>
      </c>
      <c r="B11" s="367" t="s">
        <v>4</v>
      </c>
      <c r="C11" s="127">
        <v>80078318.859999999</v>
      </c>
      <c r="D11" s="248">
        <f>100/C8*C11</f>
        <v>73.94294898576905</v>
      </c>
      <c r="E11" s="141">
        <v>86215600.25</v>
      </c>
      <c r="F11" s="253">
        <f>100/E8*E11</f>
        <v>72.793910350216336</v>
      </c>
      <c r="G11" s="127">
        <v>95629061.469999999</v>
      </c>
      <c r="H11" s="248">
        <f>100/G8*G11</f>
        <v>74.40485075357978</v>
      </c>
      <c r="I11" s="141">
        <v>103815258.14</v>
      </c>
      <c r="J11" s="371">
        <f>100/I8*I11</f>
        <v>72.67077158006694</v>
      </c>
      <c r="K11" s="127">
        <v>123388708.81999999</v>
      </c>
      <c r="L11" s="371">
        <f>100/K8*K11</f>
        <v>72.096870235767014</v>
      </c>
      <c r="M11" s="141">
        <f>SUM(M22)</f>
        <v>144324360.75999999</v>
      </c>
      <c r="N11" s="371">
        <f>100/M8*M11</f>
        <v>71.583243379349796</v>
      </c>
      <c r="O11" s="127">
        <f>SUM(O22)</f>
        <v>144048931</v>
      </c>
      <c r="P11" s="251">
        <f>100/O8*O11</f>
        <v>63.320935620472021</v>
      </c>
      <c r="Q11" s="141">
        <f t="shared" ref="Q11:Q50" si="0">SUM(C11,E11,G11,I11,K11,M11,O11)</f>
        <v>777500239.29999995</v>
      </c>
      <c r="R11" s="371">
        <f>100/Q8*Q11</f>
        <v>70.786841448974599</v>
      </c>
      <c r="T11" s="199"/>
    </row>
    <row r="12" spans="1:20" s="182" customFormat="1" ht="18" customHeight="1" x14ac:dyDescent="0.3">
      <c r="A12" s="344" t="s">
        <v>15</v>
      </c>
      <c r="B12" s="367" t="s">
        <v>5</v>
      </c>
      <c r="C12" s="127">
        <v>27785458.5</v>
      </c>
      <c r="D12" s="248">
        <f>100/C8*C12</f>
        <v>25.656616792912818</v>
      </c>
      <c r="E12" s="141">
        <v>31696621</v>
      </c>
      <c r="F12" s="253">
        <f>100/E8*E12</f>
        <v>26.762221463264527</v>
      </c>
      <c r="G12" s="127">
        <v>32376946.920000002</v>
      </c>
      <c r="H12" s="248">
        <f>100/G8*G12</f>
        <v>25.191106828910033</v>
      </c>
      <c r="I12" s="141">
        <v>38531556.060000002</v>
      </c>
      <c r="J12" s="371">
        <f>100/I8*I12</f>
        <v>26.972122973336994</v>
      </c>
      <c r="K12" s="127">
        <v>47233469.740000002</v>
      </c>
      <c r="L12" s="371">
        <f>100/K8*K12</f>
        <v>27.598840859884508</v>
      </c>
      <c r="M12" s="141">
        <f>SUM(M34)</f>
        <v>56689278.25</v>
      </c>
      <c r="N12" s="371">
        <f>100/M8*M12</f>
        <v>28.117238008887274</v>
      </c>
      <c r="O12" s="127">
        <f>SUM(O34)</f>
        <v>83009785.5</v>
      </c>
      <c r="P12" s="251">
        <f>100/O8*O12</f>
        <v>36.489387647831222</v>
      </c>
      <c r="Q12" s="141">
        <f t="shared" si="0"/>
        <v>317323115.97000003</v>
      </c>
      <c r="R12" s="371">
        <f>100/Q8*Q12</f>
        <v>28.890410527058179</v>
      </c>
      <c r="T12" s="199"/>
    </row>
    <row r="13" spans="1:20" s="182" customFormat="1" ht="18" customHeight="1" thickBot="1" x14ac:dyDescent="0.35">
      <c r="A13" s="429" t="s">
        <v>16</v>
      </c>
      <c r="B13" s="375" t="s">
        <v>11</v>
      </c>
      <c r="C13" s="95">
        <v>433660</v>
      </c>
      <c r="D13" s="250">
        <f>100/C8*C13</f>
        <v>0.40043422131812484</v>
      </c>
      <c r="E13" s="146">
        <v>525708</v>
      </c>
      <c r="F13" s="254">
        <f>100/E8*E13</f>
        <v>0.44386794166513421</v>
      </c>
      <c r="G13" s="95">
        <v>519296.75</v>
      </c>
      <c r="H13" s="250">
        <f>100/G8*G13</f>
        <v>0.40404241751018649</v>
      </c>
      <c r="I13" s="146">
        <v>510150</v>
      </c>
      <c r="J13" s="430">
        <f>100/I8*I13</f>
        <v>0.35710544659607157</v>
      </c>
      <c r="K13" s="95">
        <v>520769</v>
      </c>
      <c r="L13" s="430">
        <f>100/K8*K13</f>
        <v>0.30428890434846967</v>
      </c>
      <c r="M13" s="146">
        <f>SUM(M50)</f>
        <v>603882</v>
      </c>
      <c r="N13" s="430">
        <f>100/M8*M13</f>
        <v>0.29951861176293709</v>
      </c>
      <c r="O13" s="95">
        <f>SUM(O50)</f>
        <v>431496</v>
      </c>
      <c r="P13" s="430">
        <f>100/O8*O13</f>
        <v>0.18967673169675375</v>
      </c>
      <c r="Q13" s="146">
        <f t="shared" si="0"/>
        <v>3544961.75</v>
      </c>
      <c r="R13" s="430">
        <f>100/Q8*Q13</f>
        <v>0.32274799756441641</v>
      </c>
      <c r="T13" s="199"/>
    </row>
    <row r="14" spans="1:20" s="182" customFormat="1" ht="18" customHeight="1" thickTop="1" thickBot="1" x14ac:dyDescent="0.35">
      <c r="A14" s="424"/>
      <c r="B14" s="217"/>
      <c r="C14" s="127"/>
      <c r="D14" s="251"/>
      <c r="E14" s="127"/>
      <c r="F14" s="251"/>
      <c r="G14" s="127"/>
      <c r="H14" s="251"/>
      <c r="I14" s="127"/>
      <c r="J14" s="251"/>
      <c r="K14" s="127"/>
      <c r="L14" s="251"/>
      <c r="M14" s="124"/>
      <c r="N14" s="251"/>
      <c r="O14" s="127"/>
      <c r="P14" s="251"/>
      <c r="Q14" s="127"/>
      <c r="R14" s="251"/>
      <c r="T14" s="199"/>
    </row>
    <row r="15" spans="1:20" s="203" customFormat="1" ht="18" customHeight="1" thickTop="1" x14ac:dyDescent="0.3">
      <c r="A15" s="431"/>
      <c r="B15" s="432" t="s">
        <v>0</v>
      </c>
      <c r="C15" s="134"/>
      <c r="D15" s="252"/>
      <c r="E15" s="132"/>
      <c r="F15" s="249"/>
      <c r="G15" s="134"/>
      <c r="H15" s="252"/>
      <c r="I15" s="132"/>
      <c r="J15" s="428"/>
      <c r="K15" s="134"/>
      <c r="L15" s="428"/>
      <c r="M15" s="134"/>
      <c r="N15" s="428"/>
      <c r="O15" s="134"/>
      <c r="P15" s="427"/>
      <c r="Q15" s="132"/>
      <c r="R15" s="427"/>
      <c r="T15" s="192"/>
    </row>
    <row r="16" spans="1:20" s="182" customFormat="1" ht="18" customHeight="1" x14ac:dyDescent="0.3">
      <c r="A16" s="373" t="s">
        <v>32</v>
      </c>
      <c r="B16" s="217" t="s">
        <v>6</v>
      </c>
      <c r="C16" s="141">
        <v>54991453</v>
      </c>
      <c r="D16" s="253">
        <f>100/C8*C16</f>
        <v>50.778166446541668</v>
      </c>
      <c r="E16" s="127">
        <v>58188833.560000002</v>
      </c>
      <c r="F16" s="248">
        <f>100/E8*E16</f>
        <v>49.130235378142018</v>
      </c>
      <c r="G16" s="141">
        <v>62599579.460000001</v>
      </c>
      <c r="H16" s="253">
        <f>100/G8*G16</f>
        <v>48.706034497884716</v>
      </c>
      <c r="I16" s="127">
        <v>67013936.590000004</v>
      </c>
      <c r="J16" s="251">
        <f>100/I8*I16</f>
        <v>46.909814278413741</v>
      </c>
      <c r="K16" s="141">
        <v>85411475.530000001</v>
      </c>
      <c r="L16" s="371">
        <f>100/K8*K16</f>
        <v>49.906511923347637</v>
      </c>
      <c r="M16" s="127">
        <f>SUM(M24,M25,M36)</f>
        <v>94995947</v>
      </c>
      <c r="N16" s="251">
        <f>100/M8*M16</f>
        <v>47.116910536405371</v>
      </c>
      <c r="O16" s="141">
        <f>SUM(O24,O25,O36,O43)</f>
        <v>97264048</v>
      </c>
      <c r="P16" s="371">
        <f>100/O8*O16</f>
        <v>42.755267108469553</v>
      </c>
      <c r="Q16" s="127">
        <f t="shared" si="0"/>
        <v>520465273.13999999</v>
      </c>
      <c r="R16" s="371">
        <f>100/Q8*Q16</f>
        <v>47.385313736531018</v>
      </c>
      <c r="T16" s="199"/>
    </row>
    <row r="17" spans="1:21" s="182" customFormat="1" ht="18" customHeight="1" x14ac:dyDescent="0.3">
      <c r="A17" s="373" t="s">
        <v>32</v>
      </c>
      <c r="B17" s="217" t="s">
        <v>7</v>
      </c>
      <c r="C17" s="141">
        <v>24067713</v>
      </c>
      <c r="D17" s="253">
        <f>100/C8*C17</f>
        <v>22.22371423249345</v>
      </c>
      <c r="E17" s="127">
        <v>30004611.600000001</v>
      </c>
      <c r="F17" s="248">
        <f>100/E8*E17</f>
        <v>25.333617124627761</v>
      </c>
      <c r="G17" s="141">
        <v>32065465</v>
      </c>
      <c r="H17" s="253">
        <f>100/G8*G17</f>
        <v>24.948756173013354</v>
      </c>
      <c r="I17" s="127">
        <v>33810790</v>
      </c>
      <c r="J17" s="251">
        <f>100/I8*I17</f>
        <v>23.667582598678802</v>
      </c>
      <c r="K17" s="141">
        <v>40220727.869999997</v>
      </c>
      <c r="L17" s="371">
        <f>100/K8*K17</f>
        <v>23.501247608172253</v>
      </c>
      <c r="M17" s="127">
        <f>SUM(M26,M27,M37)</f>
        <v>50457801.560000002</v>
      </c>
      <c r="N17" s="251">
        <f>100/M8*M17</f>
        <v>25.026496361641783</v>
      </c>
      <c r="O17" s="141">
        <f>SUM(O26,O27,O37,O45)</f>
        <v>56323264</v>
      </c>
      <c r="P17" s="371">
        <f>100/O8*O17</f>
        <v>24.758543842847743</v>
      </c>
      <c r="Q17" s="127">
        <f t="shared" si="0"/>
        <v>266950373.03</v>
      </c>
      <c r="R17" s="371">
        <f>100/Q8*Q17</f>
        <v>24.304267414029638</v>
      </c>
      <c r="T17" s="199"/>
    </row>
    <row r="18" spans="1:21" s="182" customFormat="1" ht="18" customHeight="1" x14ac:dyDescent="0.3">
      <c r="A18" s="373" t="s">
        <v>32</v>
      </c>
      <c r="B18" s="217" t="s">
        <v>8</v>
      </c>
      <c r="C18" s="141">
        <v>14490118.5</v>
      </c>
      <c r="D18" s="253">
        <f>100/C8*C18</f>
        <v>13.379927404775296</v>
      </c>
      <c r="E18" s="127">
        <v>14475565</v>
      </c>
      <c r="F18" s="248">
        <f>100/E8*E18</f>
        <v>12.222068602703132</v>
      </c>
      <c r="G18" s="141">
        <v>16540621.119999999</v>
      </c>
      <c r="H18" s="253">
        <f>100/G8*G18</f>
        <v>12.86954432979765</v>
      </c>
      <c r="I18" s="127">
        <v>21442231.600000001</v>
      </c>
      <c r="J18" s="251">
        <f>100/I8*I18</f>
        <v>15.009580890981866</v>
      </c>
      <c r="K18" s="141">
        <f>SUM(K28,K38:K40)</f>
        <v>25935108.710000001</v>
      </c>
      <c r="L18" s="371">
        <f>100/K8*K18</f>
        <v>15.154062191728679</v>
      </c>
      <c r="M18" s="127">
        <f>SUM(M28,M38,M39,M40)</f>
        <v>32526367</v>
      </c>
      <c r="N18" s="251">
        <f>100/M8*M18</f>
        <v>16.132708525062526</v>
      </c>
      <c r="O18" s="141">
        <f>SUM(O28,O38,O39,O40,O44,O46)</f>
        <v>38286397</v>
      </c>
      <c r="P18" s="371">
        <f>100/O8*O18</f>
        <v>16.829909550504286</v>
      </c>
      <c r="Q18" s="127">
        <f t="shared" si="0"/>
        <v>163696408.93000001</v>
      </c>
      <c r="R18" s="371">
        <f>100/Q8*Q18</f>
        <v>14.903598943103788</v>
      </c>
      <c r="T18" s="199"/>
    </row>
    <row r="19" spans="1:21" s="182" customFormat="1" ht="18" customHeight="1" x14ac:dyDescent="0.3">
      <c r="A19" s="373" t="s">
        <v>32</v>
      </c>
      <c r="B19" s="217" t="s">
        <v>9</v>
      </c>
      <c r="C19" s="141">
        <v>4627986</v>
      </c>
      <c r="D19" s="253">
        <f>100/C8*C19</f>
        <v>4.2734030581127689</v>
      </c>
      <c r="E19" s="127">
        <v>4110692</v>
      </c>
      <c r="F19" s="248">
        <f>100/E8*E19</f>
        <v>3.4707563835044053</v>
      </c>
      <c r="G19" s="141">
        <v>5036454</v>
      </c>
      <c r="H19" s="253">
        <f>100/G8*G19</f>
        <v>3.9186477670789368</v>
      </c>
      <c r="I19" s="127">
        <v>6967737</v>
      </c>
      <c r="J19" s="251">
        <f>100/I8*I19</f>
        <v>4.8774219997039534</v>
      </c>
      <c r="K19" s="141">
        <v>8935494</v>
      </c>
      <c r="L19" s="371">
        <f>100/K8*K19</f>
        <v>5.2210705304507838</v>
      </c>
      <c r="M19" s="127">
        <f>SUM(M29,M41)</f>
        <v>12699149.25</v>
      </c>
      <c r="N19" s="251">
        <f>100/M8*M19</f>
        <v>6.2986337627721039</v>
      </c>
      <c r="O19" s="141">
        <f>SUM(O29,O41,O47)</f>
        <v>22693477.5</v>
      </c>
      <c r="P19" s="371">
        <f>100/O8*O19</f>
        <v>9.9755841144154722</v>
      </c>
      <c r="Q19" s="127">
        <f t="shared" si="0"/>
        <v>65070989.75</v>
      </c>
      <c r="R19" s="371">
        <f>100/Q8*Q19</f>
        <v>5.9243323687052936</v>
      </c>
      <c r="T19" s="199"/>
    </row>
    <row r="20" spans="1:21" s="182" customFormat="1" ht="18" customHeight="1" thickBot="1" x14ac:dyDescent="0.35">
      <c r="A20" s="374" t="s">
        <v>32</v>
      </c>
      <c r="B20" s="414" t="s">
        <v>10</v>
      </c>
      <c r="C20" s="146">
        <v>10120166.859999999</v>
      </c>
      <c r="D20" s="254">
        <f>100/C8*C20</f>
        <v>9.3447888580768161</v>
      </c>
      <c r="E20" s="95">
        <v>11658227.880000001</v>
      </c>
      <c r="F20" s="250">
        <f>100/E8*E20</f>
        <v>9.8433229331847372</v>
      </c>
      <c r="G20" s="146">
        <v>12283185.060000001</v>
      </c>
      <c r="H20" s="254">
        <f>100/G8*G20</f>
        <v>9.5570168431968909</v>
      </c>
      <c r="I20" s="95">
        <v>13622269.01</v>
      </c>
      <c r="J20" s="239">
        <f>100/I8*I20</f>
        <v>9.5356002322216504</v>
      </c>
      <c r="K20" s="146">
        <v>10640141.449999999</v>
      </c>
      <c r="L20" s="430">
        <f>100/K8*K20</f>
        <v>6.2171077463006377</v>
      </c>
      <c r="M20" s="95">
        <f>SUM(M30,M31,M32,M42,M50,)</f>
        <v>10938256.199999999</v>
      </c>
      <c r="N20" s="239">
        <f>100/M8*M20</f>
        <v>5.425250814118221</v>
      </c>
      <c r="O20" s="146">
        <f>SUM(O30,O31,O32,O42,O50,O48)</f>
        <v>12923026</v>
      </c>
      <c r="P20" s="430">
        <f>100/O8*O20</f>
        <v>5.6806953837629388</v>
      </c>
      <c r="Q20" s="95">
        <f t="shared" si="0"/>
        <v>82185272.460000008</v>
      </c>
      <c r="R20" s="430">
        <f>100/Q8*Q20</f>
        <v>7.4824875376302664</v>
      </c>
      <c r="T20" s="199"/>
    </row>
    <row r="21" spans="1:21" s="182" customFormat="1" ht="18" customHeight="1" thickTop="1" thickBot="1" x14ac:dyDescent="0.35">
      <c r="A21" s="424"/>
      <c r="B21" s="217"/>
      <c r="C21" s="127"/>
      <c r="D21" s="251"/>
      <c r="E21" s="127"/>
      <c r="F21" s="251"/>
      <c r="G21" s="127"/>
      <c r="H21" s="251"/>
      <c r="I21" s="127"/>
      <c r="J21" s="251"/>
      <c r="K21" s="127"/>
      <c r="L21" s="251"/>
      <c r="M21" s="127"/>
      <c r="N21" s="251"/>
      <c r="O21" s="127"/>
      <c r="P21" s="251"/>
      <c r="Q21" s="127"/>
      <c r="R21" s="251"/>
      <c r="T21" s="199"/>
    </row>
    <row r="22" spans="1:21" s="182" customFormat="1" ht="18" customHeight="1" thickTop="1" x14ac:dyDescent="0.3">
      <c r="A22" s="425" t="s">
        <v>14</v>
      </c>
      <c r="B22" s="433" t="s">
        <v>30</v>
      </c>
      <c r="C22" s="132">
        <f>C11</f>
        <v>80078318.859999999</v>
      </c>
      <c r="D22" s="249">
        <f>100/C11*C22</f>
        <v>99.999999999999986</v>
      </c>
      <c r="E22" s="134">
        <f>E11</f>
        <v>86215600.25</v>
      </c>
      <c r="F22" s="252">
        <f>100/E11*E22</f>
        <v>100</v>
      </c>
      <c r="G22" s="132">
        <f>G11</f>
        <v>95629061.469999999</v>
      </c>
      <c r="H22" s="249">
        <f>100/G11*G22</f>
        <v>100</v>
      </c>
      <c r="I22" s="134">
        <f>I11</f>
        <v>103815258.14</v>
      </c>
      <c r="J22" s="427">
        <f>100/I11*I22</f>
        <v>100</v>
      </c>
      <c r="K22" s="132">
        <v>123388708.81999999</v>
      </c>
      <c r="L22" s="427">
        <f>100/K11*K22</f>
        <v>100</v>
      </c>
      <c r="M22" s="134">
        <f>SUM(M24:M32)</f>
        <v>144324360.75999999</v>
      </c>
      <c r="N22" s="427">
        <f>100/M11*M22</f>
        <v>100.00000000000001</v>
      </c>
      <c r="O22" s="132">
        <f>SUM(O24:O32)</f>
        <v>144048931</v>
      </c>
      <c r="P22" s="428">
        <f>100/O11*O22</f>
        <v>100</v>
      </c>
      <c r="Q22" s="134">
        <f t="shared" si="0"/>
        <v>777500239.29999995</v>
      </c>
      <c r="R22" s="427">
        <f>100/Q11*Q22</f>
        <v>99.999999999999986</v>
      </c>
      <c r="T22" s="199"/>
    </row>
    <row r="23" spans="1:21" s="215" customFormat="1" ht="18" customHeight="1" x14ac:dyDescent="0.3">
      <c r="A23" s="434"/>
      <c r="B23" s="423" t="s">
        <v>0</v>
      </c>
      <c r="C23" s="149"/>
      <c r="D23" s="248"/>
      <c r="E23" s="150"/>
      <c r="F23" s="256"/>
      <c r="G23" s="149"/>
      <c r="H23" s="435"/>
      <c r="I23" s="150"/>
      <c r="J23" s="436"/>
      <c r="K23" s="149"/>
      <c r="L23" s="436"/>
      <c r="M23" s="150"/>
      <c r="N23" s="436"/>
      <c r="O23" s="149"/>
      <c r="P23" s="437"/>
      <c r="Q23" s="141"/>
      <c r="R23" s="436"/>
      <c r="T23" s="216"/>
    </row>
    <row r="24" spans="1:21" s="182" customFormat="1" ht="18" customHeight="1" x14ac:dyDescent="0.3">
      <c r="A24" s="344" t="s">
        <v>17</v>
      </c>
      <c r="B24" s="367" t="s">
        <v>6</v>
      </c>
      <c r="C24" s="127">
        <v>52267880</v>
      </c>
      <c r="D24" s="248">
        <f>100/C11*C24</f>
        <v>65.270950669405693</v>
      </c>
      <c r="E24" s="141">
        <v>49455698</v>
      </c>
      <c r="F24" s="253">
        <f>100/E11*E24</f>
        <v>57.362818163526036</v>
      </c>
      <c r="G24" s="127">
        <v>50761388.460000001</v>
      </c>
      <c r="H24" s="248">
        <f>100/G11*G24</f>
        <v>53.081550398698063</v>
      </c>
      <c r="I24" s="141">
        <v>53359779.590000004</v>
      </c>
      <c r="J24" s="371">
        <f>100/I11*I24</f>
        <v>51.398783325319776</v>
      </c>
      <c r="K24" s="127">
        <v>65287965</v>
      </c>
      <c r="L24" s="371">
        <f>100/K11*K24</f>
        <v>52.91243066271354</v>
      </c>
      <c r="M24" s="141">
        <v>74945852</v>
      </c>
      <c r="N24" s="371">
        <f>100/M11*M24</f>
        <v>51.928760747902452</v>
      </c>
      <c r="O24" s="127">
        <v>73920534</v>
      </c>
      <c r="P24" s="251">
        <f>100/O11*O24</f>
        <v>51.31626697042271</v>
      </c>
      <c r="Q24" s="141">
        <f t="shared" si="0"/>
        <v>419999097.05000001</v>
      </c>
      <c r="R24" s="371">
        <f>100/Q11*Q24</f>
        <v>54.019159843363411</v>
      </c>
      <c r="T24" s="217"/>
    </row>
    <row r="25" spans="1:21" s="182" customFormat="1" ht="18" customHeight="1" x14ac:dyDescent="0.3">
      <c r="A25" s="344" t="s">
        <v>18</v>
      </c>
      <c r="B25" s="367" t="s">
        <v>156</v>
      </c>
      <c r="C25" s="127">
        <v>0</v>
      </c>
      <c r="D25" s="248">
        <f>100/C11*C25</f>
        <v>0</v>
      </c>
      <c r="E25" s="141">
        <v>5750209.5599999996</v>
      </c>
      <c r="F25" s="253">
        <f>100/E11*E25</f>
        <v>6.6695697105002747</v>
      </c>
      <c r="G25" s="127">
        <v>8823674</v>
      </c>
      <c r="H25" s="248">
        <f>100/G11*G25</f>
        <v>9.2269796067883547</v>
      </c>
      <c r="I25" s="141">
        <v>8527994</v>
      </c>
      <c r="J25" s="371">
        <f>100/I11*I25</f>
        <v>8.2145863265104815</v>
      </c>
      <c r="K25" s="127">
        <v>13018286</v>
      </c>
      <c r="L25" s="371">
        <f>100/K11*K25</f>
        <v>10.550629895147971</v>
      </c>
      <c r="M25" s="141">
        <v>11476326</v>
      </c>
      <c r="N25" s="371">
        <f>100/M11*M25</f>
        <v>7.9517594531973881</v>
      </c>
      <c r="O25" s="127">
        <v>13550855</v>
      </c>
      <c r="P25" s="251">
        <f>100/O11*O25</f>
        <v>9.4071194460998822</v>
      </c>
      <c r="Q25" s="141">
        <f t="shared" si="0"/>
        <v>61147344.560000002</v>
      </c>
      <c r="R25" s="371">
        <f>100/Q11*Q25</f>
        <v>7.8646078122178142</v>
      </c>
      <c r="T25" s="217"/>
    </row>
    <row r="26" spans="1:21" s="182" customFormat="1" ht="18" customHeight="1" x14ac:dyDescent="0.3">
      <c r="A26" s="344" t="s">
        <v>19</v>
      </c>
      <c r="B26" s="367" t="s">
        <v>157</v>
      </c>
      <c r="C26" s="127">
        <v>15838787</v>
      </c>
      <c r="D26" s="248">
        <f>100/C11*C26</f>
        <v>19.779120273105093</v>
      </c>
      <c r="E26" s="141">
        <v>18614737.600000001</v>
      </c>
      <c r="F26" s="253">
        <f>100/E11*E26</f>
        <v>21.590915734533787</v>
      </c>
      <c r="G26" s="127">
        <v>20809380</v>
      </c>
      <c r="H26" s="248">
        <f>100/G11*G26</f>
        <v>21.76051890515328</v>
      </c>
      <c r="I26" s="141">
        <v>20664399</v>
      </c>
      <c r="J26" s="371">
        <f>100/I11*I26</f>
        <v>19.904972901125031</v>
      </c>
      <c r="K26" s="127">
        <v>23011665.370000001</v>
      </c>
      <c r="L26" s="371">
        <f>100/K11*K26</f>
        <v>18.649733504845667</v>
      </c>
      <c r="M26" s="141">
        <v>32874860.399999999</v>
      </c>
      <c r="N26" s="371">
        <f>100/M11*M26</f>
        <v>22.778455575263759</v>
      </c>
      <c r="O26" s="127">
        <v>31020105</v>
      </c>
      <c r="P26" s="251">
        <f>100/O11*O26</f>
        <v>21.534422216573063</v>
      </c>
      <c r="Q26" s="141">
        <f t="shared" si="0"/>
        <v>162833934.37</v>
      </c>
      <c r="R26" s="371">
        <f>100/Q11*Q26</f>
        <v>20.943264855661376</v>
      </c>
      <c r="T26" s="217"/>
    </row>
    <row r="27" spans="1:21" s="182" customFormat="1" ht="18" customHeight="1" x14ac:dyDescent="0.3">
      <c r="A27" s="344" t="s">
        <v>40</v>
      </c>
      <c r="B27" s="367" t="s">
        <v>158</v>
      </c>
      <c r="C27" s="127">
        <v>0</v>
      </c>
      <c r="D27" s="248">
        <v>0</v>
      </c>
      <c r="E27" s="141">
        <v>0</v>
      </c>
      <c r="F27" s="253">
        <v>0</v>
      </c>
      <c r="G27" s="127">
        <v>1628433</v>
      </c>
      <c r="H27" s="248">
        <f>100/G11*G27</f>
        <v>1.7028641450286106</v>
      </c>
      <c r="I27" s="141">
        <v>5300076</v>
      </c>
      <c r="J27" s="371">
        <f>100/I11*I27</f>
        <v>5.1052957869185143</v>
      </c>
      <c r="K27" s="127">
        <v>8126595</v>
      </c>
      <c r="L27" s="371">
        <f>100/K11*K27</f>
        <v>6.5861739519903022</v>
      </c>
      <c r="M27" s="141">
        <v>8538700.1600000001</v>
      </c>
      <c r="N27" s="371">
        <f>100/M11*M27</f>
        <v>5.9163263325996533</v>
      </c>
      <c r="O27" s="127">
        <v>10237863</v>
      </c>
      <c r="P27" s="251">
        <f>100/O11*O27</f>
        <v>7.1072120625456083</v>
      </c>
      <c r="Q27" s="141">
        <f t="shared" si="0"/>
        <v>33831667.159999996</v>
      </c>
      <c r="R27" s="371">
        <f>100/Q11*Q27</f>
        <v>4.351338488391896</v>
      </c>
      <c r="T27" s="217"/>
    </row>
    <row r="28" spans="1:21" s="182" customFormat="1" ht="18" customHeight="1" x14ac:dyDescent="0.3">
      <c r="A28" s="344" t="s">
        <v>20</v>
      </c>
      <c r="B28" s="367" t="s">
        <v>8</v>
      </c>
      <c r="C28" s="127">
        <v>3344147</v>
      </c>
      <c r="D28" s="248">
        <f>100/C11*C28</f>
        <v>4.1760954121009126</v>
      </c>
      <c r="E28" s="141">
        <v>2935603</v>
      </c>
      <c r="F28" s="253">
        <f>100/E11*E28</f>
        <v>3.4049557057975712</v>
      </c>
      <c r="G28" s="127">
        <v>3623025</v>
      </c>
      <c r="H28" s="248">
        <f>100/G11*G28</f>
        <v>3.7886233999447829</v>
      </c>
      <c r="I28" s="141">
        <v>4654425</v>
      </c>
      <c r="J28" s="371">
        <f>100/I11*I28</f>
        <v>4.4833727559808967</v>
      </c>
      <c r="K28" s="127">
        <v>5168743</v>
      </c>
      <c r="L28" s="371">
        <f>100/K11*K28</f>
        <v>4.1889918854246107</v>
      </c>
      <c r="M28" s="141">
        <v>7730966</v>
      </c>
      <c r="N28" s="371">
        <f>100/M11*M28</f>
        <v>5.3566604828799393</v>
      </c>
      <c r="O28" s="127">
        <v>5463873</v>
      </c>
      <c r="P28" s="251">
        <f>100/O11*O28</f>
        <v>3.7930673709754918</v>
      </c>
      <c r="Q28" s="141">
        <f t="shared" si="0"/>
        <v>32920782</v>
      </c>
      <c r="R28" s="371">
        <f>100/Q11*Q28</f>
        <v>4.2341828768617846</v>
      </c>
      <c r="T28" s="217"/>
    </row>
    <row r="29" spans="1:21" s="182" customFormat="1" ht="18" customHeight="1" x14ac:dyDescent="0.3">
      <c r="A29" s="344" t="s">
        <v>21</v>
      </c>
      <c r="B29" s="367" t="s">
        <v>9</v>
      </c>
      <c r="C29" s="127">
        <v>638972</v>
      </c>
      <c r="D29" s="248">
        <f>100/C11*C29</f>
        <v>0.7979338341469272</v>
      </c>
      <c r="E29" s="141">
        <v>569826</v>
      </c>
      <c r="F29" s="253">
        <f>100/E11*E29</f>
        <v>0.66093143044608105</v>
      </c>
      <c r="G29" s="127">
        <v>559959</v>
      </c>
      <c r="H29" s="248">
        <f>100/G11*G29</f>
        <v>0.58555316908099742</v>
      </c>
      <c r="I29" s="141">
        <v>670792</v>
      </c>
      <c r="J29" s="371">
        <f>100/I11*I29</f>
        <v>0.64614008770792042</v>
      </c>
      <c r="K29" s="127">
        <v>1228875</v>
      </c>
      <c r="L29" s="371">
        <f>100/K11*K29</f>
        <v>0.99593796851597538</v>
      </c>
      <c r="M29" s="141">
        <v>2234299</v>
      </c>
      <c r="N29" s="371">
        <f>100/M11*M29</f>
        <v>1.5481094031765454</v>
      </c>
      <c r="O29" s="127">
        <v>2813485</v>
      </c>
      <c r="P29" s="251">
        <f>100/O11*O29</f>
        <v>1.9531453516999722</v>
      </c>
      <c r="Q29" s="141">
        <f t="shared" si="0"/>
        <v>8716208</v>
      </c>
      <c r="R29" s="371">
        <f>100/Q11*Q29</f>
        <v>1.1210553462783994</v>
      </c>
      <c r="T29" s="217"/>
    </row>
    <row r="30" spans="1:21" s="182" customFormat="1" ht="18" customHeight="1" x14ac:dyDescent="0.3">
      <c r="A30" s="344" t="s">
        <v>22</v>
      </c>
      <c r="B30" s="367" t="s">
        <v>10</v>
      </c>
      <c r="C30" s="127">
        <v>7988532.8600000003</v>
      </c>
      <c r="D30" s="248">
        <f>100/C11*C30</f>
        <v>9.9758998112413675</v>
      </c>
      <c r="E30" s="141">
        <v>8889526.3800000008</v>
      </c>
      <c r="F30" s="253">
        <f>100/E11*E30</f>
        <v>10.310809591562288</v>
      </c>
      <c r="G30" s="127">
        <v>9423202.3100000005</v>
      </c>
      <c r="H30" s="248">
        <f>100/G11*G30</f>
        <v>9.8539106890180808</v>
      </c>
      <c r="I30" s="141">
        <v>8033035.5999999996</v>
      </c>
      <c r="J30" s="371">
        <f>100/I11*I30</f>
        <v>7.7378178737147234</v>
      </c>
      <c r="K30" s="127">
        <v>4706988.2</v>
      </c>
      <c r="L30" s="371">
        <f>100/K11*K30</f>
        <v>3.8147641263242131</v>
      </c>
      <c r="M30" s="141">
        <v>6523357.2000000002</v>
      </c>
      <c r="N30" s="371">
        <f>100/M11*M30</f>
        <v>4.5199280049802741</v>
      </c>
      <c r="O30" s="127">
        <f>SUM(4436242+2605974)</f>
        <v>7042216</v>
      </c>
      <c r="P30" s="251">
        <f>100/O11*O30</f>
        <v>4.8887665816832753</v>
      </c>
      <c r="Q30" s="141">
        <f t="shared" si="0"/>
        <v>52606858.550000012</v>
      </c>
      <c r="R30" s="371">
        <f>100/Q11*Q30</f>
        <v>6.766153358018653</v>
      </c>
      <c r="T30" s="217"/>
      <c r="U30" s="199"/>
    </row>
    <row r="31" spans="1:21" s="182" customFormat="1" ht="18" customHeight="1" x14ac:dyDescent="0.3">
      <c r="A31" s="344" t="s">
        <v>163</v>
      </c>
      <c r="B31" s="367" t="s">
        <v>164</v>
      </c>
      <c r="C31" s="127">
        <v>0</v>
      </c>
      <c r="D31" s="248">
        <v>0</v>
      </c>
      <c r="E31" s="141">
        <v>0</v>
      </c>
      <c r="F31" s="253">
        <v>0</v>
      </c>
      <c r="G31" s="127">
        <v>0</v>
      </c>
      <c r="H31" s="248">
        <v>0</v>
      </c>
      <c r="I31" s="141">
        <v>0</v>
      </c>
      <c r="J31" s="371">
        <v>0</v>
      </c>
      <c r="K31" s="127">
        <v>2839591</v>
      </c>
      <c r="L31" s="371">
        <f>100/K11*K31</f>
        <v>2.3013378024259969</v>
      </c>
      <c r="M31" s="141">
        <v>0</v>
      </c>
      <c r="N31" s="371">
        <f>100/M11*M31</f>
        <v>0</v>
      </c>
      <c r="O31" s="127">
        <v>0</v>
      </c>
      <c r="P31" s="251">
        <v>0</v>
      </c>
      <c r="Q31" s="141">
        <f t="shared" si="0"/>
        <v>2839591</v>
      </c>
      <c r="R31" s="371">
        <f>100/Q11*Q31</f>
        <v>0.36522059498741044</v>
      </c>
      <c r="T31" s="217"/>
      <c r="U31" s="199"/>
    </row>
    <row r="32" spans="1:21" s="182" customFormat="1" ht="18" customHeight="1" thickBot="1" x14ac:dyDescent="0.35">
      <c r="A32" s="429" t="s">
        <v>160</v>
      </c>
      <c r="B32" s="375" t="s">
        <v>161</v>
      </c>
      <c r="C32" s="95">
        <v>0</v>
      </c>
      <c r="D32" s="250">
        <f>100/C12*C32</f>
        <v>0</v>
      </c>
      <c r="E32" s="146">
        <v>0</v>
      </c>
      <c r="F32" s="254">
        <f>100/E12*E32</f>
        <v>0</v>
      </c>
      <c r="G32" s="95">
        <v>0</v>
      </c>
      <c r="H32" s="250">
        <f>100/G12*G32</f>
        <v>0</v>
      </c>
      <c r="I32" s="146">
        <v>2604756.9500000002</v>
      </c>
      <c r="J32" s="430">
        <f>100/I11*I32</f>
        <v>2.5090309427226551</v>
      </c>
      <c r="K32" s="95">
        <v>0</v>
      </c>
      <c r="L32" s="430">
        <v>0</v>
      </c>
      <c r="M32" s="146">
        <v>0</v>
      </c>
      <c r="N32" s="430">
        <v>0</v>
      </c>
      <c r="O32" s="95">
        <v>0</v>
      </c>
      <c r="P32" s="239">
        <v>0</v>
      </c>
      <c r="Q32" s="146">
        <f t="shared" ref="Q32" si="1">SUM(C32,E32,G32,I32,K32,M32,O32)</f>
        <v>2604756.9500000002</v>
      </c>
      <c r="R32" s="430">
        <f>100/Q11*Q32</f>
        <v>0.3350168679491492</v>
      </c>
      <c r="T32" s="217"/>
    </row>
    <row r="33" spans="1:20" s="182" customFormat="1" ht="18" customHeight="1" thickTop="1" thickBot="1" x14ac:dyDescent="0.35">
      <c r="A33" s="424"/>
      <c r="B33" s="217"/>
      <c r="C33" s="127"/>
      <c r="D33" s="251"/>
      <c r="E33" s="127"/>
      <c r="F33" s="251"/>
      <c r="G33" s="127"/>
      <c r="H33" s="251"/>
      <c r="I33" s="127"/>
      <c r="J33" s="251"/>
      <c r="K33" s="127"/>
      <c r="L33" s="251"/>
      <c r="M33" s="127"/>
      <c r="N33" s="251"/>
      <c r="O33" s="127"/>
      <c r="P33" s="251"/>
      <c r="Q33" s="127"/>
      <c r="R33" s="251"/>
      <c r="T33" s="217"/>
    </row>
    <row r="34" spans="1:20" s="182" customFormat="1" ht="18" customHeight="1" thickTop="1" x14ac:dyDescent="0.3">
      <c r="A34" s="425" t="s">
        <v>15</v>
      </c>
      <c r="B34" s="433" t="s">
        <v>34</v>
      </c>
      <c r="C34" s="132">
        <f>C12</f>
        <v>27785458.5</v>
      </c>
      <c r="D34" s="249">
        <f>100/C12*C34</f>
        <v>100</v>
      </c>
      <c r="E34" s="134">
        <f>E12</f>
        <v>31696621</v>
      </c>
      <c r="F34" s="252">
        <f>100/E12*E34</f>
        <v>100</v>
      </c>
      <c r="G34" s="132">
        <f>G12</f>
        <v>32376946.920000002</v>
      </c>
      <c r="H34" s="249">
        <f>100/G12*G34</f>
        <v>100</v>
      </c>
      <c r="I34" s="134">
        <f>I12</f>
        <v>38531556.060000002</v>
      </c>
      <c r="J34" s="427">
        <f>100/I12*I34</f>
        <v>100</v>
      </c>
      <c r="K34" s="132">
        <v>47233469.740000002</v>
      </c>
      <c r="L34" s="427">
        <f>100/K12*K34</f>
        <v>100</v>
      </c>
      <c r="M34" s="134">
        <f>SUM(M36:M42)</f>
        <v>56689278.25</v>
      </c>
      <c r="N34" s="427">
        <f>100/M12*M34</f>
        <v>100</v>
      </c>
      <c r="O34" s="132">
        <f>SUM(O36:O48)</f>
        <v>83009785.5</v>
      </c>
      <c r="P34" s="428">
        <f>100/O12*O34</f>
        <v>100</v>
      </c>
      <c r="Q34" s="134">
        <f t="shared" si="0"/>
        <v>317323115.97000003</v>
      </c>
      <c r="R34" s="427">
        <f>100/Q12*Q34</f>
        <v>100</v>
      </c>
      <c r="T34" s="217"/>
    </row>
    <row r="35" spans="1:20" s="203" customFormat="1" ht="18" customHeight="1" x14ac:dyDescent="0.3">
      <c r="A35" s="344"/>
      <c r="B35" s="423" t="s">
        <v>0</v>
      </c>
      <c r="C35" s="127"/>
      <c r="D35" s="248"/>
      <c r="E35" s="141"/>
      <c r="F35" s="253"/>
      <c r="G35" s="127"/>
      <c r="H35" s="248"/>
      <c r="I35" s="141"/>
      <c r="J35" s="371"/>
      <c r="K35" s="127"/>
      <c r="L35" s="371"/>
      <c r="M35" s="141"/>
      <c r="N35" s="371"/>
      <c r="O35" s="127"/>
      <c r="P35" s="251"/>
      <c r="Q35" s="141"/>
      <c r="R35" s="371"/>
      <c r="T35" s="218"/>
    </row>
    <row r="36" spans="1:20" s="182" customFormat="1" ht="18" customHeight="1" x14ac:dyDescent="0.3">
      <c r="A36" s="344" t="s">
        <v>23</v>
      </c>
      <c r="B36" s="367" t="s">
        <v>6</v>
      </c>
      <c r="C36" s="127">
        <v>2723573</v>
      </c>
      <c r="D36" s="248">
        <f>100/C12*C36</f>
        <v>9.8021524460357554</v>
      </c>
      <c r="E36" s="141">
        <v>2982926</v>
      </c>
      <c r="F36" s="253">
        <f>100/E12*E36</f>
        <v>9.4108643315639231</v>
      </c>
      <c r="G36" s="127">
        <v>3014517</v>
      </c>
      <c r="H36" s="248">
        <f>100/G12*G36</f>
        <v>9.3106895083361358</v>
      </c>
      <c r="I36" s="141">
        <v>5126163</v>
      </c>
      <c r="J36" s="371">
        <f>100/I12*I36</f>
        <v>13.303804787996926</v>
      </c>
      <c r="K36" s="127">
        <v>7105224.5300000003</v>
      </c>
      <c r="L36" s="371">
        <f>100/K12*K36</f>
        <v>15.042774899051912</v>
      </c>
      <c r="M36" s="141">
        <v>8573769</v>
      </c>
      <c r="N36" s="371">
        <f>100/M12*M36</f>
        <v>15.124145631541886</v>
      </c>
      <c r="O36" s="127">
        <v>6783271</v>
      </c>
      <c r="P36" s="251">
        <f>100/O12*O36</f>
        <v>8.1716522445416988</v>
      </c>
      <c r="Q36" s="141">
        <f t="shared" si="0"/>
        <v>36309443.530000001</v>
      </c>
      <c r="R36" s="371">
        <f>100/Q12*Q36</f>
        <v>11.442419950720742</v>
      </c>
      <c r="T36" s="217"/>
    </row>
    <row r="37" spans="1:20" s="182" customFormat="1" ht="18" customHeight="1" x14ac:dyDescent="0.3">
      <c r="A37" s="344" t="s">
        <v>24</v>
      </c>
      <c r="B37" s="367" t="s">
        <v>31</v>
      </c>
      <c r="C37" s="127">
        <v>8228926</v>
      </c>
      <c r="D37" s="248">
        <f>100/C12*C37</f>
        <v>29.615944613618666</v>
      </c>
      <c r="E37" s="141">
        <v>11389874</v>
      </c>
      <c r="F37" s="253">
        <f>100/E12*E37</f>
        <v>35.934032211193738</v>
      </c>
      <c r="G37" s="127">
        <v>9627653</v>
      </c>
      <c r="H37" s="248">
        <f>100/G12*G37</f>
        <v>29.736136096429686</v>
      </c>
      <c r="I37" s="141">
        <v>7846315</v>
      </c>
      <c r="J37" s="371">
        <f>100/I12*I37</f>
        <v>20.363348388479277</v>
      </c>
      <c r="K37" s="127">
        <v>9082467.5</v>
      </c>
      <c r="L37" s="371">
        <f>100/K12*K37</f>
        <v>19.228880600970221</v>
      </c>
      <c r="M37" s="141">
        <v>9044241</v>
      </c>
      <c r="N37" s="371">
        <f>100/M12*M37</f>
        <v>15.95405917873015</v>
      </c>
      <c r="O37" s="127">
        <v>9313946</v>
      </c>
      <c r="P37" s="251">
        <f>100/O12*O37</f>
        <v>11.220298840550551</v>
      </c>
      <c r="Q37" s="141">
        <f t="shared" si="0"/>
        <v>64533422.5</v>
      </c>
      <c r="R37" s="371">
        <f>100/Q12*Q37</f>
        <v>20.336817348692946</v>
      </c>
      <c r="T37" s="217"/>
    </row>
    <row r="38" spans="1:20" s="182" customFormat="1" ht="18" customHeight="1" x14ac:dyDescent="0.3">
      <c r="A38" s="344" t="s">
        <v>26</v>
      </c>
      <c r="B38" s="367" t="s">
        <v>8</v>
      </c>
      <c r="C38" s="127">
        <v>3886122.5</v>
      </c>
      <c r="D38" s="248">
        <f>100/C12*C38</f>
        <v>13.986173739044112</v>
      </c>
      <c r="E38" s="141">
        <v>5411109</v>
      </c>
      <c r="F38" s="253">
        <f>100/E12*E38</f>
        <v>17.071564189760164</v>
      </c>
      <c r="G38" s="127">
        <v>5831812</v>
      </c>
      <c r="H38" s="248">
        <f>100/G12*G38</f>
        <v>18.012235725653159</v>
      </c>
      <c r="I38" s="141">
        <v>10832557</v>
      </c>
      <c r="J38" s="371">
        <f>100/I12*I38</f>
        <v>28.113468823143084</v>
      </c>
      <c r="K38" s="127">
        <v>11451224</v>
      </c>
      <c r="L38" s="371">
        <f>100/K12*K38</f>
        <v>24.243876350888634</v>
      </c>
      <c r="M38" s="141">
        <v>16468141</v>
      </c>
      <c r="N38" s="371">
        <f>100/M12*M38</f>
        <v>29.049833598825188</v>
      </c>
      <c r="O38" s="127">
        <v>16506946</v>
      </c>
      <c r="P38" s="251">
        <f>100/O12*O38</f>
        <v>19.885542289468994</v>
      </c>
      <c r="Q38" s="141">
        <f>SUM(C38,E38,G38,I38,K38,M38,O38)</f>
        <v>70387911.5</v>
      </c>
      <c r="R38" s="371">
        <f>100/Q12*Q38</f>
        <v>22.18177874777157</v>
      </c>
      <c r="T38" s="217"/>
    </row>
    <row r="39" spans="1:20" s="182" customFormat="1" ht="18" customHeight="1" x14ac:dyDescent="0.3">
      <c r="A39" s="344" t="s">
        <v>25</v>
      </c>
      <c r="B39" s="367" t="s">
        <v>33</v>
      </c>
      <c r="C39" s="127">
        <v>7259849</v>
      </c>
      <c r="D39" s="248">
        <f>100/$C$12*C39</f>
        <v>26.128231787141463</v>
      </c>
      <c r="E39" s="141">
        <v>6128853</v>
      </c>
      <c r="F39" s="253">
        <f>100/$E$12*E39</f>
        <v>19.335982217158101</v>
      </c>
      <c r="G39" s="127">
        <v>7085784</v>
      </c>
      <c r="H39" s="248">
        <f>100/$G$12*G39</f>
        <v>21.885275401378085</v>
      </c>
      <c r="I39" s="141">
        <v>5955249.5999999996</v>
      </c>
      <c r="J39" s="371">
        <f>100/$I$12*I39</f>
        <v>15.455512854779839</v>
      </c>
      <c r="K39" s="127">
        <v>0</v>
      </c>
      <c r="L39" s="371">
        <v>0</v>
      </c>
      <c r="M39" s="141">
        <v>0</v>
      </c>
      <c r="N39" s="371">
        <v>0</v>
      </c>
      <c r="O39" s="127">
        <v>0</v>
      </c>
      <c r="P39" s="251">
        <v>0</v>
      </c>
      <c r="Q39" s="141">
        <f>SUM(C39,E39,G39,I39,K39,M39,O39)</f>
        <v>26429735.600000001</v>
      </c>
      <c r="R39" s="371">
        <f>100/Q12*Q39</f>
        <v>8.3289663657842983</v>
      </c>
      <c r="T39" s="217"/>
    </row>
    <row r="40" spans="1:20" s="182" customFormat="1" ht="18" customHeight="1" x14ac:dyDescent="0.3">
      <c r="A40" s="344" t="s">
        <v>166</v>
      </c>
      <c r="B40" s="367" t="s">
        <v>167</v>
      </c>
      <c r="C40" s="127">
        <v>0</v>
      </c>
      <c r="D40" s="248">
        <v>0</v>
      </c>
      <c r="E40" s="141">
        <v>0</v>
      </c>
      <c r="F40" s="253">
        <v>0</v>
      </c>
      <c r="G40" s="127">
        <v>0</v>
      </c>
      <c r="H40" s="248">
        <v>0</v>
      </c>
      <c r="I40" s="141">
        <v>0</v>
      </c>
      <c r="J40" s="371">
        <v>0</v>
      </c>
      <c r="K40" s="127">
        <v>9315141.7100000009</v>
      </c>
      <c r="L40" s="371">
        <f>100/K11*K40</f>
        <v>7.5494279817685523</v>
      </c>
      <c r="M40" s="141">
        <v>8327260</v>
      </c>
      <c r="N40" s="371">
        <f>100/M11*M40</f>
        <v>5.7698228879375231</v>
      </c>
      <c r="O40" s="127">
        <v>8415839</v>
      </c>
      <c r="P40" s="251">
        <f>100/O12*O40</f>
        <v>10.138369770874784</v>
      </c>
      <c r="Q40" s="141">
        <f>SUM(C40,E40,G40,I40,K40,M40,O40)</f>
        <v>26058240.710000001</v>
      </c>
      <c r="R40" s="371">
        <f>100/Q12*Q40</f>
        <v>8.2118948789295168</v>
      </c>
      <c r="T40" s="217"/>
    </row>
    <row r="41" spans="1:20" s="182" customFormat="1" ht="18" customHeight="1" x14ac:dyDescent="0.3">
      <c r="A41" s="344" t="s">
        <v>27</v>
      </c>
      <c r="B41" s="367" t="s">
        <v>9</v>
      </c>
      <c r="C41" s="127">
        <v>3989014</v>
      </c>
      <c r="D41" s="248">
        <f>100/C12*C41</f>
        <v>14.356480746934588</v>
      </c>
      <c r="E41" s="141">
        <v>3540866</v>
      </c>
      <c r="F41" s="253">
        <f>100/E12*E41</f>
        <v>11.171115053557285</v>
      </c>
      <c r="G41" s="127">
        <v>4476495</v>
      </c>
      <c r="H41" s="248">
        <f>100/G12*G41</f>
        <v>13.826180124583532</v>
      </c>
      <c r="I41" s="141">
        <v>6296945</v>
      </c>
      <c r="J41" s="371">
        <f>100/I12*I41</f>
        <v>16.342306524539566</v>
      </c>
      <c r="K41" s="127">
        <v>7706619</v>
      </c>
      <c r="L41" s="371">
        <f>100/K12*K41</f>
        <v>16.316012866345904</v>
      </c>
      <c r="M41" s="141">
        <v>10464850.25</v>
      </c>
      <c r="N41" s="371">
        <f>100/M12*M41</f>
        <v>18.460016731647134</v>
      </c>
      <c r="O41" s="127">
        <v>15630431</v>
      </c>
      <c r="P41" s="251">
        <f>100/O12*O41</f>
        <v>18.829624610944212</v>
      </c>
      <c r="Q41" s="141">
        <f t="shared" si="0"/>
        <v>52105220.25</v>
      </c>
      <c r="R41" s="371">
        <f>100/Q12*Q41</f>
        <v>16.420240955571</v>
      </c>
      <c r="T41" s="199"/>
    </row>
    <row r="42" spans="1:20" s="182" customFormat="1" ht="18" customHeight="1" x14ac:dyDescent="0.3">
      <c r="A42" s="373" t="s">
        <v>28</v>
      </c>
      <c r="B42" s="367" t="s">
        <v>10</v>
      </c>
      <c r="C42" s="127">
        <v>1697974</v>
      </c>
      <c r="D42" s="253">
        <f>100/C12*C42</f>
        <v>6.111016667225412</v>
      </c>
      <c r="E42" s="141">
        <v>2242993</v>
      </c>
      <c r="F42" s="253">
        <f>100/E12*E42</f>
        <v>7.0764419967667846</v>
      </c>
      <c r="G42" s="127">
        <v>2340686</v>
      </c>
      <c r="H42" s="253">
        <f>100/G12*G42</f>
        <v>7.2294833907087863</v>
      </c>
      <c r="I42" s="141">
        <v>2474326.46</v>
      </c>
      <c r="J42" s="371">
        <f>100/I12*I42</f>
        <v>6.4215586210613056</v>
      </c>
      <c r="K42" s="127">
        <v>2572793</v>
      </c>
      <c r="L42" s="371">
        <f>100/K12*K42</f>
        <v>5.446970155193176</v>
      </c>
      <c r="M42" s="141">
        <v>3811017</v>
      </c>
      <c r="N42" s="371">
        <f>100/M12*M42</f>
        <v>6.7226415958118144</v>
      </c>
      <c r="O42" s="141">
        <v>2985597</v>
      </c>
      <c r="P42" s="371">
        <f>100/O12*O42</f>
        <v>3.5966807792799318</v>
      </c>
      <c r="Q42" s="141">
        <f t="shared" si="0"/>
        <v>18125386.460000001</v>
      </c>
      <c r="R42" s="371">
        <f>100/Q12*Q42</f>
        <v>5.7119653589036323</v>
      </c>
      <c r="T42" s="199"/>
    </row>
    <row r="43" spans="1:20" s="182" customFormat="1" ht="18" customHeight="1" x14ac:dyDescent="0.3">
      <c r="A43" s="368" t="s">
        <v>174</v>
      </c>
      <c r="B43" s="367" t="s">
        <v>184</v>
      </c>
      <c r="C43" s="141">
        <v>0</v>
      </c>
      <c r="D43" s="253">
        <v>0</v>
      </c>
      <c r="E43" s="127">
        <v>0</v>
      </c>
      <c r="F43" s="253">
        <v>0</v>
      </c>
      <c r="G43" s="141">
        <v>0</v>
      </c>
      <c r="H43" s="253">
        <v>0</v>
      </c>
      <c r="I43" s="127">
        <v>0</v>
      </c>
      <c r="J43" s="253">
        <v>0</v>
      </c>
      <c r="K43" s="141">
        <v>0</v>
      </c>
      <c r="L43" s="253">
        <v>0</v>
      </c>
      <c r="M43" s="141">
        <v>0</v>
      </c>
      <c r="N43" s="253">
        <v>0</v>
      </c>
      <c r="O43" s="127">
        <v>3009388</v>
      </c>
      <c r="P43" s="253">
        <f>100/$O$12*O43</f>
        <v>3.6253412557005098</v>
      </c>
      <c r="Q43" s="141">
        <f t="shared" si="0"/>
        <v>3009388</v>
      </c>
      <c r="R43" s="363">
        <f>100/$Q$12*Q43</f>
        <v>0.94836708974095352</v>
      </c>
      <c r="T43" s="217"/>
    </row>
    <row r="44" spans="1:20" s="182" customFormat="1" ht="18" customHeight="1" x14ac:dyDescent="0.3">
      <c r="A44" s="368" t="s">
        <v>175</v>
      </c>
      <c r="B44" s="367" t="s">
        <v>177</v>
      </c>
      <c r="C44" s="127">
        <v>0</v>
      </c>
      <c r="D44" s="253">
        <v>0</v>
      </c>
      <c r="E44" s="127">
        <v>0</v>
      </c>
      <c r="F44" s="253">
        <v>0</v>
      </c>
      <c r="G44" s="127">
        <v>0</v>
      </c>
      <c r="H44" s="253">
        <v>0</v>
      </c>
      <c r="I44" s="127">
        <v>0</v>
      </c>
      <c r="J44" s="253">
        <v>0</v>
      </c>
      <c r="K44" s="127">
        <v>0</v>
      </c>
      <c r="L44" s="253">
        <v>0</v>
      </c>
      <c r="M44" s="127">
        <v>0</v>
      </c>
      <c r="N44" s="253">
        <v>0</v>
      </c>
      <c r="O44" s="127">
        <v>4136821</v>
      </c>
      <c r="P44" s="253">
        <f t="shared" ref="P44:P48" si="2">100/$O$12*O44</f>
        <v>4.9835341400803879</v>
      </c>
      <c r="Q44" s="141">
        <f t="shared" si="0"/>
        <v>4136821</v>
      </c>
      <c r="R44" s="363">
        <f t="shared" ref="R44:R48" si="3">100/$Q$12*Q44</f>
        <v>1.3036620377795289</v>
      </c>
      <c r="T44" s="217"/>
    </row>
    <row r="45" spans="1:20" s="182" customFormat="1" ht="18" customHeight="1" x14ac:dyDescent="0.3">
      <c r="A45" s="368" t="s">
        <v>176</v>
      </c>
      <c r="B45" s="367" t="s">
        <v>178</v>
      </c>
      <c r="C45" s="127">
        <v>0</v>
      </c>
      <c r="D45" s="253">
        <v>0</v>
      </c>
      <c r="E45" s="127">
        <v>0</v>
      </c>
      <c r="F45" s="253">
        <v>0</v>
      </c>
      <c r="G45" s="127">
        <v>0</v>
      </c>
      <c r="H45" s="253">
        <v>0</v>
      </c>
      <c r="I45" s="127">
        <v>0</v>
      </c>
      <c r="J45" s="253">
        <v>0</v>
      </c>
      <c r="K45" s="127">
        <v>0</v>
      </c>
      <c r="L45" s="253">
        <v>0</v>
      </c>
      <c r="M45" s="127">
        <v>0</v>
      </c>
      <c r="N45" s="253">
        <v>0</v>
      </c>
      <c r="O45" s="127">
        <v>5751350</v>
      </c>
      <c r="P45" s="253">
        <f t="shared" si="2"/>
        <v>6.9285204935266336</v>
      </c>
      <c r="Q45" s="141">
        <f t="shared" si="0"/>
        <v>5751350</v>
      </c>
      <c r="R45" s="363">
        <f t="shared" si="3"/>
        <v>1.8124585668520088</v>
      </c>
      <c r="T45" s="217"/>
    </row>
    <row r="46" spans="1:20" s="182" customFormat="1" ht="18" customHeight="1" x14ac:dyDescent="0.3">
      <c r="A46" s="368" t="s">
        <v>180</v>
      </c>
      <c r="B46" s="367" t="s">
        <v>179</v>
      </c>
      <c r="C46" s="127">
        <v>0</v>
      </c>
      <c r="D46" s="253">
        <v>0</v>
      </c>
      <c r="E46" s="127">
        <v>0</v>
      </c>
      <c r="F46" s="253">
        <v>0</v>
      </c>
      <c r="G46" s="127">
        <v>0</v>
      </c>
      <c r="H46" s="253">
        <v>0</v>
      </c>
      <c r="I46" s="127">
        <v>0</v>
      </c>
      <c r="J46" s="253">
        <v>0</v>
      </c>
      <c r="K46" s="127">
        <v>0</v>
      </c>
      <c r="L46" s="253">
        <v>0</v>
      </c>
      <c r="M46" s="127">
        <v>0</v>
      </c>
      <c r="N46" s="253">
        <v>0</v>
      </c>
      <c r="O46" s="127">
        <v>3762918</v>
      </c>
      <c r="P46" s="253">
        <f t="shared" si="2"/>
        <v>4.5331017028106881</v>
      </c>
      <c r="Q46" s="141">
        <f t="shared" si="0"/>
        <v>3762918</v>
      </c>
      <c r="R46" s="363">
        <f t="shared" si="3"/>
        <v>1.1858316682972914</v>
      </c>
      <c r="T46" s="217"/>
    </row>
    <row r="47" spans="1:20" s="182" customFormat="1" ht="18" customHeight="1" x14ac:dyDescent="0.3">
      <c r="A47" s="368" t="s">
        <v>181</v>
      </c>
      <c r="B47" s="367" t="s">
        <v>182</v>
      </c>
      <c r="C47" s="127">
        <v>0</v>
      </c>
      <c r="D47" s="253">
        <v>0</v>
      </c>
      <c r="E47" s="127">
        <v>0</v>
      </c>
      <c r="F47" s="253">
        <v>0</v>
      </c>
      <c r="G47" s="127">
        <v>0</v>
      </c>
      <c r="H47" s="253">
        <v>0</v>
      </c>
      <c r="I47" s="127">
        <v>0</v>
      </c>
      <c r="J47" s="253">
        <v>0</v>
      </c>
      <c r="K47" s="127">
        <v>0</v>
      </c>
      <c r="L47" s="253">
        <v>0</v>
      </c>
      <c r="M47" s="127">
        <v>0</v>
      </c>
      <c r="N47" s="253">
        <v>0</v>
      </c>
      <c r="O47" s="127">
        <v>4249561.5</v>
      </c>
      <c r="P47" s="253">
        <f t="shared" si="2"/>
        <v>5.1193500554220801</v>
      </c>
      <c r="Q47" s="141">
        <f t="shared" si="0"/>
        <v>4249561.5</v>
      </c>
      <c r="R47" s="363">
        <f t="shared" si="3"/>
        <v>1.3391906502020348</v>
      </c>
      <c r="T47" s="217"/>
    </row>
    <row r="48" spans="1:20" s="182" customFormat="1" ht="18" customHeight="1" thickBot="1" x14ac:dyDescent="0.35">
      <c r="A48" s="369" t="s">
        <v>188</v>
      </c>
      <c r="B48" s="370" t="s">
        <v>183</v>
      </c>
      <c r="C48" s="354">
        <v>0</v>
      </c>
      <c r="D48" s="355">
        <v>0</v>
      </c>
      <c r="E48" s="354">
        <v>0</v>
      </c>
      <c r="F48" s="355">
        <v>0</v>
      </c>
      <c r="G48" s="354">
        <v>0</v>
      </c>
      <c r="H48" s="355">
        <v>0</v>
      </c>
      <c r="I48" s="354">
        <v>0</v>
      </c>
      <c r="J48" s="355">
        <v>0</v>
      </c>
      <c r="K48" s="354">
        <v>0</v>
      </c>
      <c r="L48" s="355">
        <v>0</v>
      </c>
      <c r="M48" s="354">
        <v>0</v>
      </c>
      <c r="N48" s="355">
        <v>0</v>
      </c>
      <c r="O48" s="354">
        <v>2463717</v>
      </c>
      <c r="P48" s="355">
        <f t="shared" si="2"/>
        <v>2.9679838167995265</v>
      </c>
      <c r="Q48" s="364">
        <f t="shared" si="0"/>
        <v>2463717</v>
      </c>
      <c r="R48" s="365">
        <f t="shared" si="3"/>
        <v>0.77640640596536992</v>
      </c>
      <c r="T48" s="217"/>
    </row>
    <row r="49" spans="1:20" s="182" customFormat="1" ht="18" customHeight="1" thickBot="1" x14ac:dyDescent="0.35">
      <c r="A49" s="424"/>
      <c r="B49" s="217"/>
      <c r="C49" s="127"/>
      <c r="D49" s="251"/>
      <c r="E49" s="127"/>
      <c r="F49" s="251"/>
      <c r="G49" s="127"/>
      <c r="H49" s="251"/>
      <c r="I49" s="127"/>
      <c r="J49" s="251"/>
      <c r="K49" s="127"/>
      <c r="L49" s="251"/>
      <c r="M49" s="127"/>
      <c r="N49" s="251"/>
      <c r="O49" s="127"/>
      <c r="P49" s="251"/>
      <c r="Q49" s="127"/>
      <c r="R49" s="251"/>
      <c r="T49" s="199"/>
    </row>
    <row r="50" spans="1:20" s="182" customFormat="1" ht="18" customHeight="1" thickTop="1" thickBot="1" x14ac:dyDescent="0.35">
      <c r="A50" s="197" t="s">
        <v>29</v>
      </c>
      <c r="B50" s="198" t="s">
        <v>35</v>
      </c>
      <c r="C50" s="124">
        <f>C13</f>
        <v>433660</v>
      </c>
      <c r="D50" s="255">
        <f>100/C13*C50</f>
        <v>100</v>
      </c>
      <c r="E50" s="122">
        <f>E13</f>
        <v>525708</v>
      </c>
      <c r="F50" s="247">
        <f>100/E13*E50</f>
        <v>100</v>
      </c>
      <c r="G50" s="124">
        <f>G13</f>
        <v>519296.75</v>
      </c>
      <c r="H50" s="255">
        <f>100/G13*G50</f>
        <v>100</v>
      </c>
      <c r="I50" s="122">
        <f>I13</f>
        <v>510150</v>
      </c>
      <c r="J50" s="126">
        <f>100/I13*I50</f>
        <v>100</v>
      </c>
      <c r="K50" s="124">
        <v>520789</v>
      </c>
      <c r="L50" s="126">
        <f>100/K13*K50</f>
        <v>100.00384047437539</v>
      </c>
      <c r="M50" s="122">
        <v>603882</v>
      </c>
      <c r="N50" s="126">
        <f>100/M13*M50</f>
        <v>100</v>
      </c>
      <c r="O50" s="124">
        <v>431496</v>
      </c>
      <c r="P50" s="126">
        <f>100/O13*O50</f>
        <v>100</v>
      </c>
      <c r="Q50" s="122">
        <f t="shared" si="0"/>
        <v>3544981.75</v>
      </c>
      <c r="R50" s="126">
        <f>100/Q13*Q50</f>
        <v>100.00056418098164</v>
      </c>
      <c r="T50" s="199"/>
    </row>
    <row r="51" spans="1:20" ht="15" thickTop="1" x14ac:dyDescent="0.3">
      <c r="A51" s="52"/>
      <c r="B51" s="51"/>
      <c r="G51" s="51"/>
      <c r="H51" s="52"/>
      <c r="I51" s="51"/>
      <c r="J51" s="52"/>
      <c r="K51" s="51"/>
      <c r="L51" s="52"/>
      <c r="M51" s="51"/>
      <c r="N51" s="52"/>
      <c r="O51" s="51"/>
      <c r="P51" s="52"/>
      <c r="Q51" s="51"/>
      <c r="R51" s="52"/>
    </row>
    <row r="52" spans="1:20" x14ac:dyDescent="0.3"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</row>
    <row r="53" spans="1:20" x14ac:dyDescent="0.3"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8"/>
      <c r="P53" s="169"/>
      <c r="Q53" s="169"/>
      <c r="R53" s="32"/>
    </row>
    <row r="54" spans="1:20" x14ac:dyDescent="0.3"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8"/>
      <c r="P54" s="169"/>
      <c r="Q54" s="169"/>
      <c r="R54" s="32"/>
    </row>
    <row r="55" spans="1:20" x14ac:dyDescent="0.3"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8"/>
      <c r="P55" s="169"/>
      <c r="Q55" s="169"/>
      <c r="R55" s="32"/>
    </row>
    <row r="56" spans="1:20" x14ac:dyDescent="0.3"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8"/>
      <c r="P56" s="169"/>
      <c r="Q56" s="169"/>
      <c r="R56" s="32"/>
    </row>
  </sheetData>
  <mergeCells count="18">
    <mergeCell ref="I5:J5"/>
    <mergeCell ref="K5:L5"/>
    <mergeCell ref="M5:N5"/>
    <mergeCell ref="O5:P5"/>
    <mergeCell ref="Q5:R5"/>
    <mergeCell ref="A5:A7"/>
    <mergeCell ref="B5:B7"/>
    <mergeCell ref="C5:D5"/>
    <mergeCell ref="E5:F5"/>
    <mergeCell ref="G5:H5"/>
    <mergeCell ref="C6:D6"/>
    <mergeCell ref="E6:F6"/>
    <mergeCell ref="G6:H6"/>
    <mergeCell ref="I6:J6"/>
    <mergeCell ref="K6:L6"/>
    <mergeCell ref="M6:N6"/>
    <mergeCell ref="O6:P6"/>
    <mergeCell ref="Q6:R6"/>
  </mergeCells>
  <pageMargins left="0.70866141732283472" right="0.70866141732283472" top="0.74803149606299213" bottom="0.74803149606299213" header="0.31496062992125984" footer="0.31496062992125984"/>
  <pageSetup paperSize="8" scale="86" orientation="landscape" horizontalDpi="300" verticalDpi="300" r:id="rId1"/>
  <headerFooter>
    <oddHeader>&amp;R&amp;G</oddHeader>
  </headerFooter>
  <ignoredErrors>
    <ignoredError sqref="K18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1"/>
  <sheetViews>
    <sheetView zoomScale="80" zoomScaleNormal="80" workbookViewId="0">
      <pane xSplit="2" ySplit="7" topLeftCell="C36" activePane="bottomRight" state="frozen"/>
      <selection pane="topRight" activeCell="C1" sqref="C1"/>
      <selection pane="bottomLeft" activeCell="A8" sqref="A8"/>
      <selection pane="bottomRight" activeCell="E52" sqref="E52"/>
    </sheetView>
  </sheetViews>
  <sheetFormatPr defaultColWidth="9.109375" defaultRowHeight="18" customHeight="1" x14ac:dyDescent="0.3"/>
  <cols>
    <col min="1" max="1" width="13.21875" style="25" customWidth="1"/>
    <col min="2" max="2" width="40.6640625" style="35" customWidth="1"/>
    <col min="3" max="4" width="15.6640625" style="37" customWidth="1"/>
    <col min="5" max="10" width="15.6640625" style="35" customWidth="1"/>
    <col min="11" max="16384" width="9.109375" style="35"/>
  </cols>
  <sheetData>
    <row r="1" spans="1:10" ht="18" customHeight="1" x14ac:dyDescent="0.3">
      <c r="A1" s="61" t="s">
        <v>36</v>
      </c>
    </row>
    <row r="2" spans="1:10" ht="18" customHeight="1" x14ac:dyDescent="0.3">
      <c r="B2" s="34"/>
    </row>
    <row r="3" spans="1:10" s="59" customFormat="1" ht="18" customHeight="1" x14ac:dyDescent="0.3">
      <c r="A3" s="34" t="s">
        <v>150</v>
      </c>
      <c r="B3" s="34" t="s">
        <v>108</v>
      </c>
      <c r="C3" s="58"/>
      <c r="D3" s="58"/>
    </row>
    <row r="4" spans="1:10" ht="18" customHeight="1" thickBot="1" x14ac:dyDescent="0.35"/>
    <row r="5" spans="1:10" s="9" customFormat="1" ht="18" customHeight="1" thickTop="1" x14ac:dyDescent="0.3">
      <c r="A5" s="404" t="s">
        <v>13</v>
      </c>
      <c r="B5" s="404"/>
      <c r="C5" s="112" t="s">
        <v>42</v>
      </c>
      <c r="D5" s="112" t="s">
        <v>43</v>
      </c>
      <c r="E5" s="113" t="s">
        <v>44</v>
      </c>
      <c r="F5" s="112" t="s">
        <v>45</v>
      </c>
      <c r="G5" s="113" t="s">
        <v>46</v>
      </c>
      <c r="H5" s="112" t="s">
        <v>47</v>
      </c>
      <c r="I5" s="113" t="s">
        <v>48</v>
      </c>
      <c r="J5" s="112" t="s">
        <v>1</v>
      </c>
    </row>
    <row r="6" spans="1:10" s="9" customFormat="1" ht="18" customHeight="1" x14ac:dyDescent="0.3">
      <c r="A6" s="384"/>
      <c r="B6" s="389"/>
      <c r="C6" s="114" t="s">
        <v>37</v>
      </c>
      <c r="D6" s="115" t="s">
        <v>37</v>
      </c>
      <c r="E6" s="114" t="s">
        <v>37</v>
      </c>
      <c r="F6" s="115" t="s">
        <v>37</v>
      </c>
      <c r="G6" s="115" t="s">
        <v>37</v>
      </c>
      <c r="H6" s="333" t="s">
        <v>37</v>
      </c>
      <c r="I6" s="115" t="s">
        <v>37</v>
      </c>
      <c r="J6" s="115" t="s">
        <v>39</v>
      </c>
    </row>
    <row r="7" spans="1:10" s="9" customFormat="1" ht="18" customHeight="1" thickBot="1" x14ac:dyDescent="0.35">
      <c r="A7" s="405"/>
      <c r="B7" s="390"/>
      <c r="C7" s="111" t="s">
        <v>12</v>
      </c>
      <c r="D7" s="116" t="s">
        <v>12</v>
      </c>
      <c r="E7" s="106" t="s">
        <v>12</v>
      </c>
      <c r="F7" s="116" t="s">
        <v>12</v>
      </c>
      <c r="G7" s="106" t="s">
        <v>12</v>
      </c>
      <c r="H7" s="116" t="s">
        <v>12</v>
      </c>
      <c r="I7" s="106" t="s">
        <v>12</v>
      </c>
      <c r="J7" s="116" t="s">
        <v>12</v>
      </c>
    </row>
    <row r="8" spans="1:10" s="199" customFormat="1" ht="18" customHeight="1" thickTop="1" thickBot="1" x14ac:dyDescent="0.35">
      <c r="A8" s="197"/>
      <c r="B8" s="198" t="s">
        <v>38</v>
      </c>
      <c r="C8" s="38">
        <f>'Table 5'!C8/'Table 1'!C8</f>
        <v>111074.29472820513</v>
      </c>
      <c r="D8" s="47">
        <f>'Table 5'!E8/'Table 1'!E8</f>
        <v>126671.58239572193</v>
      </c>
      <c r="E8" s="39">
        <f>'Table 5'!G8/'Table 1'!G8</f>
        <v>128396.90823176823</v>
      </c>
      <c r="F8" s="38">
        <f>'Table 5'!I8/'Table 1'!I8</f>
        <v>155957.38449781659</v>
      </c>
      <c r="G8" s="39">
        <f>'Table 5'!K8/'Table 1'!K8</f>
        <v>174279.98733197557</v>
      </c>
      <c r="H8" s="38">
        <f>'Table 5'!M8/'Table 1'!M8</f>
        <v>184462.50778591033</v>
      </c>
      <c r="I8" s="39">
        <f>'Table 5'!O8/'Table 1'!O8</f>
        <v>220650.06062075656</v>
      </c>
      <c r="J8" s="65">
        <f>'Table 5'!Q8/'Table 1'!Q8</f>
        <v>158426.12394490119</v>
      </c>
    </row>
    <row r="9" spans="1:10" s="199" customFormat="1" ht="18" customHeight="1" thickTop="1" thickBot="1" x14ac:dyDescent="0.35">
      <c r="A9" s="424"/>
      <c r="B9" s="217"/>
      <c r="C9" s="14"/>
      <c r="D9" s="14"/>
      <c r="E9" s="14"/>
      <c r="F9" s="14"/>
      <c r="G9" s="14"/>
      <c r="H9" s="14"/>
      <c r="I9" s="14"/>
      <c r="J9" s="14"/>
    </row>
    <row r="10" spans="1:10" s="192" customFormat="1" ht="18" customHeight="1" thickTop="1" x14ac:dyDescent="0.3">
      <c r="A10" s="425"/>
      <c r="B10" s="426" t="s">
        <v>0</v>
      </c>
      <c r="C10" s="50"/>
      <c r="D10" s="50"/>
      <c r="E10" s="40"/>
      <c r="F10" s="41"/>
      <c r="G10" s="40"/>
      <c r="H10" s="41"/>
      <c r="I10" s="40"/>
      <c r="J10" s="62"/>
    </row>
    <row r="11" spans="1:10" s="199" customFormat="1" ht="18" customHeight="1" x14ac:dyDescent="0.3">
      <c r="A11" s="344" t="s">
        <v>14</v>
      </c>
      <c r="B11" s="367" t="s">
        <v>4</v>
      </c>
      <c r="C11" s="48">
        <f>'Table 5'!C11/'Table 2'!C8</f>
        <v>93878.451184056277</v>
      </c>
      <c r="D11" s="48">
        <f>'Table 5'!E11/'Table 2'!E8</f>
        <v>108175.15715181932</v>
      </c>
      <c r="E11" s="42">
        <f>'Table 5'!G11/'Table 2'!G8</f>
        <v>116195.70044957472</v>
      </c>
      <c r="F11" s="14">
        <f>'Table 5'!I11/'Table 2'!I8</f>
        <v>146424.90569816643</v>
      </c>
      <c r="G11" s="42">
        <f>'Table 5'!K11/'Table 2'!K8</f>
        <v>171611.55607788594</v>
      </c>
      <c r="H11" s="14">
        <f>'Table 5'!M11/'Table 2'!M8</f>
        <v>179284.92019875775</v>
      </c>
      <c r="I11" s="42">
        <f>'Table 5'!O11/'Table 2'!O8</f>
        <v>219252.55859969559</v>
      </c>
      <c r="J11" s="63">
        <f>'Table 5'!Q11/'Table 2'!Q8</f>
        <v>144974.87214245758</v>
      </c>
    </row>
    <row r="12" spans="1:10" s="199" customFormat="1" ht="18" customHeight="1" x14ac:dyDescent="0.3">
      <c r="A12" s="344" t="s">
        <v>15</v>
      </c>
      <c r="B12" s="367" t="s">
        <v>5</v>
      </c>
      <c r="C12" s="48">
        <f>'Table 5'!C12/'Table 3'!C8</f>
        <v>248084.45089285713</v>
      </c>
      <c r="D12" s="48">
        <f>'Table 5'!E12/'Table 3'!E8</f>
        <v>249579.69291338584</v>
      </c>
      <c r="E12" s="42">
        <f>'Table 5'!G12/'Table 3'!G8</f>
        <v>197420.40804878049</v>
      </c>
      <c r="F12" s="14">
        <f>'Table 5'!I12/'Table 3'!I8</f>
        <v>200685.18781250002</v>
      </c>
      <c r="G12" s="42">
        <f>'Table 5'!K12/'Table 3'!K8</f>
        <v>188181.15434262948</v>
      </c>
      <c r="H12" s="14">
        <f>'Table 5'!M12/'Table 3'!M8</f>
        <v>209185.52859778597</v>
      </c>
      <c r="I12" s="42">
        <f>'Table 5'!O12/'Table 3'!O8</f>
        <v>251544.80454545454</v>
      </c>
      <c r="J12" s="63">
        <f>'Table 5'!Q12/'Table 3'!Q8</f>
        <v>219297.2466966137</v>
      </c>
    </row>
    <row r="13" spans="1:10" s="199" customFormat="1" ht="18" customHeight="1" thickBot="1" x14ac:dyDescent="0.35">
      <c r="A13" s="429" t="s">
        <v>16</v>
      </c>
      <c r="B13" s="375" t="s">
        <v>11</v>
      </c>
      <c r="C13" s="48">
        <f>'Table 5'!C13/'Table 4'!C8</f>
        <v>43366</v>
      </c>
      <c r="D13" s="49">
        <f>'Table 5'!E13/'Table 4'!E8</f>
        <v>47791.63636363636</v>
      </c>
      <c r="E13" s="43">
        <f>'Table 5'!G13/'Table 4'!G8</f>
        <v>37092.625</v>
      </c>
      <c r="F13" s="44">
        <f>'Table 5'!I13/'Table 4'!I8</f>
        <v>34010</v>
      </c>
      <c r="G13" s="43">
        <f>'Table 5'!K13/'Table 4'!K8</f>
        <v>43397.416666666664</v>
      </c>
      <c r="H13" s="44">
        <f>'Table 5'!M13/'Table 4'!M8</f>
        <v>35522.470588235294</v>
      </c>
      <c r="I13" s="43">
        <f>'Table 5'!O13/'Table 4'!O8</f>
        <v>39226.909090909088</v>
      </c>
      <c r="J13" s="64">
        <f>'Table 5'!Q13/'Table 4'!Q8</f>
        <v>39388.463888888888</v>
      </c>
    </row>
    <row r="14" spans="1:10" s="199" customFormat="1" ht="18" customHeight="1" thickTop="1" thickBot="1" x14ac:dyDescent="0.35">
      <c r="A14" s="424"/>
      <c r="B14" s="217"/>
      <c r="C14" s="38"/>
      <c r="D14" s="14"/>
      <c r="E14" s="14"/>
      <c r="F14" s="14"/>
      <c r="G14" s="14"/>
      <c r="H14" s="14"/>
      <c r="I14" s="14"/>
      <c r="J14" s="14"/>
    </row>
    <row r="15" spans="1:10" s="192" customFormat="1" ht="18" customHeight="1" thickTop="1" x14ac:dyDescent="0.3">
      <c r="A15" s="425"/>
      <c r="B15" s="426" t="s">
        <v>0</v>
      </c>
      <c r="C15" s="50"/>
      <c r="D15" s="50"/>
      <c r="E15" s="40"/>
      <c r="F15" s="41"/>
      <c r="G15" s="40"/>
      <c r="H15" s="41"/>
      <c r="I15" s="40"/>
      <c r="J15" s="62"/>
    </row>
    <row r="16" spans="1:10" s="199" customFormat="1" ht="18" customHeight="1" x14ac:dyDescent="0.3">
      <c r="A16" s="344" t="s">
        <v>32</v>
      </c>
      <c r="B16" s="367" t="s">
        <v>6</v>
      </c>
      <c r="C16" s="48">
        <f>'Table 5'!C16/'Table 1'!C12</f>
        <v>321587.44444444444</v>
      </c>
      <c r="D16" s="48">
        <f>'Table 5'!E16/'Table 1'!E12</f>
        <v>257472.71486725664</v>
      </c>
      <c r="E16" s="42">
        <f>'Table 5'!G16/'Table 1'!G12</f>
        <v>255508.48759183675</v>
      </c>
      <c r="F16" s="14">
        <f>'Table 5'!I16/'Table 1'!I12</f>
        <v>285165.68761702126</v>
      </c>
      <c r="G16" s="42">
        <f>'Table 5'!K16/'Table 1'!K12</f>
        <v>357370.19050209207</v>
      </c>
      <c r="H16" s="14">
        <f>'Table 5'!M16/'Table 1'!M12</f>
        <v>293197.36728395062</v>
      </c>
      <c r="I16" s="42">
        <f>'Table 5'!O16/'Table 1'!O12</f>
        <v>400263.57201646088</v>
      </c>
      <c r="J16" s="63">
        <f>'Table 5'!Q16/'Table 1'!Q12</f>
        <v>309248.52830659534</v>
      </c>
    </row>
    <row r="17" spans="1:11" s="199" customFormat="1" ht="18" customHeight="1" x14ac:dyDescent="0.3">
      <c r="A17" s="344" t="s">
        <v>32</v>
      </c>
      <c r="B17" s="367" t="s">
        <v>7</v>
      </c>
      <c r="C17" s="48">
        <f>'Table 5'!C17/'Table 1'!C16</f>
        <v>159388.82781456952</v>
      </c>
      <c r="D17" s="48">
        <f>'Table 5'!E17/'Table 1'!E16</f>
        <v>176497.71529411766</v>
      </c>
      <c r="E17" s="42">
        <f>'Table 5'!G17/'Table 1'!G16</f>
        <v>212354.07284768211</v>
      </c>
      <c r="F17" s="14">
        <f>'Table 5'!I17/'Table 1'!I16</f>
        <v>266226.69291338581</v>
      </c>
      <c r="G17" s="42">
        <f>'Table 5'!K17/'Table 1'!K16</f>
        <v>277384.33013793104</v>
      </c>
      <c r="H17" s="14">
        <f>'Table 5'!M17/'Table 1'!M16</f>
        <v>302142.52431137726</v>
      </c>
      <c r="I17" s="42">
        <f>'Table 5'!O17/'Table 1'!O16</f>
        <v>296438.23157894739</v>
      </c>
      <c r="J17" s="63">
        <f>'Table 5'!Q17/'Table 1'!Q16</f>
        <v>242461.73753860127</v>
      </c>
    </row>
    <row r="18" spans="1:11" s="199" customFormat="1" ht="18" customHeight="1" x14ac:dyDescent="0.3">
      <c r="A18" s="344" t="s">
        <v>32</v>
      </c>
      <c r="B18" s="367" t="s">
        <v>8</v>
      </c>
      <c r="C18" s="48">
        <f>'Table 5'!C18/'Table 1'!C20</f>
        <v>39268.613821138213</v>
      </c>
      <c r="D18" s="48">
        <f>'Table 5'!E18/'Table 1'!E20</f>
        <v>55461.934865900381</v>
      </c>
      <c r="E18" s="42">
        <f>'Table 5'!G18/'Table 1'!G20</f>
        <v>55880.476756756754</v>
      </c>
      <c r="F18" s="14">
        <f>'Table 5'!I18/'Table 1'!I20</f>
        <v>71236.649833887044</v>
      </c>
      <c r="G18" s="42">
        <f>'Table 5'!K18/'Table 1'!K20</f>
        <v>73889.198603988611</v>
      </c>
      <c r="H18" s="14">
        <f>'Table 5'!M18/'Table 1'!M20</f>
        <v>97384.332335329338</v>
      </c>
      <c r="I18" s="42">
        <f>'Table 5'!O18/'Table 1'!O20</f>
        <v>145575.65399239544</v>
      </c>
      <c r="J18" s="63">
        <f>'Table 5'!Q18/'Table 1'!Q20</f>
        <v>75262.716749425294</v>
      </c>
    </row>
    <row r="19" spans="1:11" s="199" customFormat="1" ht="18" customHeight="1" x14ac:dyDescent="0.3">
      <c r="A19" s="344" t="s">
        <v>32</v>
      </c>
      <c r="B19" s="367" t="s">
        <v>9</v>
      </c>
      <c r="C19" s="48">
        <f>'Table 5'!C19/'Table 1'!C24</f>
        <v>177999.46153846153</v>
      </c>
      <c r="D19" s="48">
        <f>'Table 5'!E19/'Table 1'!E24</f>
        <v>141748</v>
      </c>
      <c r="E19" s="42">
        <f>'Table 5'!G19/'Table 1'!G24</f>
        <v>173670.8275862069</v>
      </c>
      <c r="F19" s="14">
        <f>'Table 5'!I19/'Table 1'!I24</f>
        <v>174193.42499999999</v>
      </c>
      <c r="G19" s="42">
        <f>'Table 5'!K19/'Table 1'!K24</f>
        <v>186156.125</v>
      </c>
      <c r="H19" s="14">
        <f>'Table 5'!M19/'Table 1'!M24</f>
        <v>178861.25704225354</v>
      </c>
      <c r="I19" s="42">
        <f>'Table 5'!O19/'Table 1'!O24</f>
        <v>214089.41037735849</v>
      </c>
      <c r="J19" s="63">
        <f>'Table 5'!Q19/'Table 1'!Q24</f>
        <v>186449.82736389685</v>
      </c>
    </row>
    <row r="20" spans="1:11" s="199" customFormat="1" ht="18" customHeight="1" thickBot="1" x14ac:dyDescent="0.35">
      <c r="A20" s="429" t="s">
        <v>32</v>
      </c>
      <c r="B20" s="375" t="s">
        <v>10</v>
      </c>
      <c r="C20" s="48">
        <f>'Table 5'!C20/'Table 1'!C28</f>
        <v>39225.452945736433</v>
      </c>
      <c r="D20" s="49">
        <f>'Table 5'!E20/'Table 1'!E28</f>
        <v>46820.192289156628</v>
      </c>
      <c r="E20" s="43">
        <f>'Table 5'!G20/'Table 1'!G28</f>
        <v>43868.518071428574</v>
      </c>
      <c r="F20" s="44">
        <f>'Table 5'!I20/'Table 1'!I28</f>
        <v>63954.314600938967</v>
      </c>
      <c r="G20" s="43">
        <f>'Table 5'!K20/'Table 1'!K28</f>
        <v>53468.047487437179</v>
      </c>
      <c r="H20" s="44">
        <f>'Table 5'!M20/'Table 1'!M28</f>
        <v>55524.143147208117</v>
      </c>
      <c r="I20" s="43">
        <f>'Table 5'!O20/'Table 1'!O28</f>
        <v>56432.427947598255</v>
      </c>
      <c r="J20" s="64">
        <f>'Table 5'!Q20/'Table 1'!Q28</f>
        <v>50575.552283076926</v>
      </c>
    </row>
    <row r="21" spans="1:11" s="199" customFormat="1" ht="18" customHeight="1" thickTop="1" thickBot="1" x14ac:dyDescent="0.35">
      <c r="A21" s="424"/>
      <c r="B21" s="217"/>
      <c r="C21" s="38"/>
      <c r="D21" s="14"/>
      <c r="E21" s="14"/>
      <c r="F21" s="14"/>
      <c r="G21" s="14"/>
      <c r="H21" s="14"/>
      <c r="I21" s="14"/>
      <c r="J21" s="14"/>
    </row>
    <row r="22" spans="1:11" s="199" customFormat="1" ht="18" customHeight="1" thickTop="1" x14ac:dyDescent="0.3">
      <c r="A22" s="425" t="s">
        <v>14</v>
      </c>
      <c r="B22" s="433" t="s">
        <v>30</v>
      </c>
      <c r="C22" s="50">
        <f>C11</f>
        <v>93878.451184056277</v>
      </c>
      <c r="D22" s="50">
        <f t="shared" ref="D22:E22" si="0">D11</f>
        <v>108175.15715181932</v>
      </c>
      <c r="E22" s="40">
        <f t="shared" si="0"/>
        <v>116195.70044957472</v>
      </c>
      <c r="F22" s="41">
        <f t="shared" ref="F22" si="1">F11</f>
        <v>146424.90569816643</v>
      </c>
      <c r="G22" s="40">
        <f t="shared" ref="G22" si="2">G11</f>
        <v>171611.55607788594</v>
      </c>
      <c r="H22" s="41">
        <f t="shared" ref="H22:I22" si="3">H11</f>
        <v>179284.92019875775</v>
      </c>
      <c r="I22" s="40">
        <f t="shared" si="3"/>
        <v>219252.55859969559</v>
      </c>
      <c r="J22" s="62">
        <f>J11</f>
        <v>144974.87214245758</v>
      </c>
    </row>
    <row r="23" spans="1:11" s="216" customFormat="1" ht="18" customHeight="1" x14ac:dyDescent="0.3">
      <c r="A23" s="434"/>
      <c r="B23" s="423" t="s">
        <v>0</v>
      </c>
      <c r="C23" s="48"/>
      <c r="D23" s="48"/>
      <c r="E23" s="42"/>
      <c r="F23" s="14"/>
      <c r="G23" s="42"/>
      <c r="H23" s="14"/>
      <c r="I23" s="42"/>
      <c r="J23" s="63"/>
    </row>
    <row r="24" spans="1:11" s="199" customFormat="1" ht="18" customHeight="1" x14ac:dyDescent="0.3">
      <c r="A24" s="344" t="s">
        <v>17</v>
      </c>
      <c r="B24" s="367" t="s">
        <v>6</v>
      </c>
      <c r="C24" s="48">
        <f>'Table 5'!C24/'Table 2'!C12</f>
        <v>322641.23456790124</v>
      </c>
      <c r="D24" s="48">
        <f>'Table 5'!E24/'Table 2'!E12</f>
        <v>299731.50303030305</v>
      </c>
      <c r="E24" s="42">
        <f>'Table 5'!G24/'Table 2'!G12</f>
        <v>307644.77854545455</v>
      </c>
      <c r="F24" s="14">
        <f>'Table 5'!I24/'Table 2'!I12</f>
        <v>306665.39994252875</v>
      </c>
      <c r="G24" s="42">
        <f>'Table 5'!K24/'Table 2'!K12</f>
        <v>377387.08092485549</v>
      </c>
      <c r="H24" s="14">
        <f>'Table 5'!M24/'Table 2'!M12</f>
        <v>477362.11464968155</v>
      </c>
      <c r="I24" s="42">
        <f>'Table 5'!O24/'Table 2'!O12</f>
        <v>442637.92814371258</v>
      </c>
      <c r="J24" s="63">
        <f>'Table 5'!Q24/'Table 2'!Q12</f>
        <v>361134.2193035254</v>
      </c>
    </row>
    <row r="25" spans="1:11" s="199" customFormat="1" ht="18" customHeight="1" x14ac:dyDescent="0.3">
      <c r="A25" s="344" t="s">
        <v>18</v>
      </c>
      <c r="B25" s="367" t="s">
        <v>156</v>
      </c>
      <c r="C25" s="48">
        <v>0</v>
      </c>
      <c r="D25" s="48">
        <f>'Table 5'!E25/'Table 2'!E16</f>
        <v>108494.51999999999</v>
      </c>
      <c r="E25" s="42">
        <f>'Table 5'!G25/'Table 2'!G16</f>
        <v>126052.48571428571</v>
      </c>
      <c r="F25" s="14">
        <f>'Table 5'!I25/'Table 2'!I16</f>
        <v>203047.47619047618</v>
      </c>
      <c r="G25" s="42">
        <f>'Table 5'!K25/'Table 2'!K16</f>
        <v>295870.13636363635</v>
      </c>
      <c r="H25" s="14">
        <f>'Table 5'!M25/'Table 2'!M16</f>
        <v>81392.382978723399</v>
      </c>
      <c r="I25" s="42">
        <f>'Table 5'!O25/'Table 2'!O16</f>
        <v>301130.11111111112</v>
      </c>
      <c r="J25" s="63">
        <f>'Table 5'!Q25/'Table 2'!Q16</f>
        <v>154803.40394936709</v>
      </c>
    </row>
    <row r="26" spans="1:11" s="199" customFormat="1" ht="18" customHeight="1" x14ac:dyDescent="0.3">
      <c r="A26" s="344" t="s">
        <v>19</v>
      </c>
      <c r="B26" s="367" t="s">
        <v>157</v>
      </c>
      <c r="C26" s="48">
        <f>'Table 5'!C26/'Table 2'!C20</f>
        <v>128770.62601626017</v>
      </c>
      <c r="D26" s="48">
        <f>'Table 5'!E26/'Table 2'!E20</f>
        <v>143190.28923076924</v>
      </c>
      <c r="E26" s="42">
        <f>'Table 5'!G26/'Table 2'!G20</f>
        <v>192679.44444444444</v>
      </c>
      <c r="F26" s="14">
        <f>'Table 5'!I26/'Table 2'!I20</f>
        <v>234822.71590909091</v>
      </c>
      <c r="G26" s="42">
        <f>'Table 5'!K26/'Table 2'!K20</f>
        <v>232441.06434343435</v>
      </c>
      <c r="H26" s="14">
        <f>'Table 5'!M26/'Table 2'!M20</f>
        <v>276259.33109243697</v>
      </c>
      <c r="I26" s="42">
        <f>'Table 5'!O26/'Table 2'!O20</f>
        <v>279460.40540540538</v>
      </c>
      <c r="J26" s="63">
        <f>'Table 5'!Q26/'Table 2'!Q20</f>
        <v>209298.11615681235</v>
      </c>
    </row>
    <row r="27" spans="1:11" s="199" customFormat="1" ht="18" customHeight="1" x14ac:dyDescent="0.3">
      <c r="A27" s="344" t="s">
        <v>40</v>
      </c>
      <c r="B27" s="367" t="s">
        <v>158</v>
      </c>
      <c r="C27" s="48">
        <v>0</v>
      </c>
      <c r="D27" s="48">
        <v>0</v>
      </c>
      <c r="E27" s="42">
        <f>'Table 5'!G27/'Table 2'!G24</f>
        <v>325686.59999999998</v>
      </c>
      <c r="F27" s="14">
        <f>'Table 5'!I27/'Table 2'!I24</f>
        <v>530007.6</v>
      </c>
      <c r="G27" s="42">
        <f>'Table 5'!K27/'Table 2'!K24</f>
        <v>625122.69230769225</v>
      </c>
      <c r="H27" s="14">
        <f>'Table 5'!M27/'Table 2'!M24</f>
        <v>609907.15428571426</v>
      </c>
      <c r="I27" s="42">
        <f>'Table 5'!O27/'Table 2'!O24</f>
        <v>639866.4375</v>
      </c>
      <c r="J27" s="63">
        <f>'Table 5'!Q27/'Table 2'!Q24</f>
        <v>583304.60620689648</v>
      </c>
    </row>
    <row r="28" spans="1:11" s="199" customFormat="1" ht="18" customHeight="1" x14ac:dyDescent="0.3">
      <c r="A28" s="344" t="s">
        <v>20</v>
      </c>
      <c r="B28" s="367" t="s">
        <v>8</v>
      </c>
      <c r="C28" s="48">
        <f>'Table 5'!C28/'Table 2'!C28</f>
        <v>10549.359621451104</v>
      </c>
      <c r="D28" s="48">
        <f>'Table 5'!E28/'Table 2'!E28</f>
        <v>14461.098522167487</v>
      </c>
      <c r="E28" s="42">
        <f>'Table 5'!G28/'Table 2'!G28</f>
        <v>17089.740566037737</v>
      </c>
      <c r="F28" s="14">
        <f>'Table 5'!I28/'Table 2'!I28</f>
        <v>22928.201970443351</v>
      </c>
      <c r="G28" s="42">
        <f>'Table 5'!K28/'Table 2'!K28</f>
        <v>25090.985436893203</v>
      </c>
      <c r="H28" s="14">
        <f>'Table 5'!M28/'Table 2'!M28</f>
        <v>39850.340206185567</v>
      </c>
      <c r="I28" s="42">
        <f>'Table 5'!O28/'Table 2'!O28</f>
        <v>55753.806122448979</v>
      </c>
      <c r="J28" s="63">
        <f>'Table 5'!Q28/'Table 2'!Q28</f>
        <v>22973.330076762039</v>
      </c>
    </row>
    <row r="29" spans="1:11" s="199" customFormat="1" ht="18" customHeight="1" x14ac:dyDescent="0.3">
      <c r="A29" s="344" t="s">
        <v>21</v>
      </c>
      <c r="B29" s="367" t="s">
        <v>9</v>
      </c>
      <c r="C29" s="48">
        <f>'Table 5'!C29/'Table 2'!C32</f>
        <v>58088.36363636364</v>
      </c>
      <c r="D29" s="48">
        <f>'Table 5'!E29/'Table 2'!E32</f>
        <v>35614.125</v>
      </c>
      <c r="E29" s="42">
        <f>'Table 5'!G29/'Table 2'!G32</f>
        <v>62217.666666666664</v>
      </c>
      <c r="F29" s="14">
        <f>'Table 5'!I29/'Table 2'!I32</f>
        <v>67079.199999999997</v>
      </c>
      <c r="G29" s="42">
        <f>'Table 5'!K29/'Table 2'!K32</f>
        <v>87776.78571428571</v>
      </c>
      <c r="H29" s="14">
        <f>'Table 5'!M29/'Table 2'!M32</f>
        <v>97143.434782608689</v>
      </c>
      <c r="I29" s="42">
        <f>'Table 5'!O29/'Table 2'!O32</f>
        <v>127885.68181818182</v>
      </c>
      <c r="J29" s="63">
        <f>'Table 5'!Q29/'Table 2'!Q32</f>
        <v>83011.504761904769</v>
      </c>
    </row>
    <row r="30" spans="1:11" s="199" customFormat="1" ht="18" customHeight="1" x14ac:dyDescent="0.3">
      <c r="A30" s="344" t="s">
        <v>22</v>
      </c>
      <c r="B30" s="367" t="s">
        <v>10</v>
      </c>
      <c r="C30" s="48">
        <f>'Table 5'!C30/'Table 2'!C36</f>
        <v>33285.553583333334</v>
      </c>
      <c r="D30" s="48">
        <f>'Table 5'!E30/'Table 2'!E36</f>
        <v>38650.114695652177</v>
      </c>
      <c r="E30" s="42">
        <f>'Table 5'!G30/'Table 2'!G36</f>
        <v>37099.221692913387</v>
      </c>
      <c r="F30" s="14">
        <f>'Table 5'!I30/'Table 2'!I36</f>
        <v>45384.38192090395</v>
      </c>
      <c r="G30" s="42">
        <f>'Table 5'!K30/'Table 2'!K36</f>
        <v>38581.870491803282</v>
      </c>
      <c r="H30" s="14">
        <f>'Table 5'!M30/'Table 2'!M36</f>
        <v>41550.045859872611</v>
      </c>
      <c r="I30" s="42">
        <f>'Table 5'!O30/'Table 2'!O36</f>
        <v>35566.747474747477</v>
      </c>
      <c r="J30" s="63">
        <f>'Table 5'!Q30/'Table 2'!Q36</f>
        <v>38176.239876632812</v>
      </c>
    </row>
    <row r="31" spans="1:11" s="199" customFormat="1" ht="18" customHeight="1" x14ac:dyDescent="0.3">
      <c r="A31" s="344" t="s">
        <v>163</v>
      </c>
      <c r="B31" s="367" t="s">
        <v>164</v>
      </c>
      <c r="C31" s="48">
        <f>'Table 5'!C31/'Table 2'!C37</f>
        <v>0</v>
      </c>
      <c r="D31" s="48">
        <f>'Table 5'!E31/'Table 2'!E37</f>
        <v>0</v>
      </c>
      <c r="E31" s="42">
        <f>'Table 5'!G31/'Table 2'!G37</f>
        <v>0</v>
      </c>
      <c r="F31" s="14">
        <f>'Table 5'!I31/'Table 2'!I37</f>
        <v>0</v>
      </c>
      <c r="G31" s="42">
        <f>'Table 5'!K31/'Table 2'!K40</f>
        <v>59158.145833333336</v>
      </c>
      <c r="H31" s="14">
        <v>0</v>
      </c>
      <c r="I31" s="42">
        <v>0</v>
      </c>
      <c r="J31" s="63">
        <f>'Table 5'!Q31/'Table 2'!Q40</f>
        <v>59158.145833333336</v>
      </c>
    </row>
    <row r="32" spans="1:11" s="199" customFormat="1" ht="18" customHeight="1" thickBot="1" x14ac:dyDescent="0.35">
      <c r="A32" s="429" t="s">
        <v>160</v>
      </c>
      <c r="B32" s="375" t="s">
        <v>161</v>
      </c>
      <c r="C32" s="48">
        <v>0</v>
      </c>
      <c r="D32" s="49">
        <v>0</v>
      </c>
      <c r="E32" s="49">
        <v>0</v>
      </c>
      <c r="F32" s="49">
        <f>'Table 5'!I32/'Table 2'!I44</f>
        <v>520951.39</v>
      </c>
      <c r="G32" s="49">
        <v>0</v>
      </c>
      <c r="H32" s="49">
        <v>0</v>
      </c>
      <c r="I32" s="49">
        <v>0</v>
      </c>
      <c r="J32" s="49">
        <f>'Table 5'!Q32/'Table 2'!Q44</f>
        <v>520951.39</v>
      </c>
      <c r="K32" s="183"/>
    </row>
    <row r="33" spans="1:10" s="199" customFormat="1" ht="18" customHeight="1" thickTop="1" thickBot="1" x14ac:dyDescent="0.35">
      <c r="A33" s="424"/>
      <c r="B33" s="217"/>
      <c r="C33" s="41"/>
      <c r="D33" s="14"/>
      <c r="E33" s="14"/>
      <c r="F33" s="14"/>
      <c r="G33" s="14"/>
      <c r="H33" s="14"/>
      <c r="I33" s="40"/>
      <c r="J33" s="14"/>
    </row>
    <row r="34" spans="1:10" s="199" customFormat="1" ht="18" customHeight="1" x14ac:dyDescent="0.3">
      <c r="A34" s="438" t="s">
        <v>15</v>
      </c>
      <c r="B34" s="439" t="s">
        <v>34</v>
      </c>
      <c r="C34" s="356">
        <f>C12</f>
        <v>248084.45089285713</v>
      </c>
      <c r="D34" s="356">
        <f t="shared" ref="D34:E34" si="4">D12</f>
        <v>249579.69291338584</v>
      </c>
      <c r="E34" s="357">
        <f t="shared" si="4"/>
        <v>197420.40804878049</v>
      </c>
      <c r="F34" s="358">
        <f t="shared" ref="F34" si="5">F12</f>
        <v>200685.18781250002</v>
      </c>
      <c r="G34" s="357">
        <f t="shared" ref="G34" si="6">G12</f>
        <v>188181.15434262948</v>
      </c>
      <c r="H34" s="358">
        <f t="shared" ref="H34:I34" si="7">H12</f>
        <v>209185.52859778597</v>
      </c>
      <c r="I34" s="357">
        <f t="shared" si="7"/>
        <v>251544.80454545454</v>
      </c>
      <c r="J34" s="359">
        <f>J12</f>
        <v>219297.2466966137</v>
      </c>
    </row>
    <row r="35" spans="1:10" s="192" customFormat="1" ht="18" customHeight="1" x14ac:dyDescent="0.3">
      <c r="A35" s="368"/>
      <c r="B35" s="423" t="s">
        <v>0</v>
      </c>
      <c r="C35" s="48"/>
      <c r="D35" s="48"/>
      <c r="E35" s="42"/>
      <c r="F35" s="14"/>
      <c r="G35" s="42"/>
      <c r="H35" s="14"/>
      <c r="I35" s="42"/>
      <c r="J35" s="360"/>
    </row>
    <row r="36" spans="1:10" s="199" customFormat="1" ht="18" customHeight="1" x14ac:dyDescent="0.3">
      <c r="A36" s="368" t="s">
        <v>23</v>
      </c>
      <c r="B36" s="367" t="s">
        <v>6</v>
      </c>
      <c r="C36" s="48">
        <f>'Table 5'!C36/'Table 3'!C12</f>
        <v>302619.22222222225</v>
      </c>
      <c r="D36" s="48">
        <f>'Table 5'!E36/'Table 3'!E12</f>
        <v>372865.75</v>
      </c>
      <c r="E36" s="42">
        <f>'Table 5'!G36/'Table 3'!G12</f>
        <v>301451.7</v>
      </c>
      <c r="F36" s="14">
        <f>'Table 5'!I36/'Table 3'!I12</f>
        <v>269798.05263157893</v>
      </c>
      <c r="G36" s="42">
        <f>'Table 5'!K36/'Table 3'!K12</f>
        <v>322964.7513636364</v>
      </c>
      <c r="H36" s="14">
        <f>'Table 5'!M36/'Table 3'!M12</f>
        <v>329760.34615384613</v>
      </c>
      <c r="I36" s="42">
        <f>'Table 5'!O36/'Table 3'!O12</f>
        <v>357014.26315789472</v>
      </c>
      <c r="J36" s="360">
        <f>'Table 5'!Q36/'Table 3'!Q12</f>
        <v>321322.50911504426</v>
      </c>
    </row>
    <row r="37" spans="1:10" s="199" customFormat="1" ht="18" customHeight="1" x14ac:dyDescent="0.3">
      <c r="A37" s="368" t="s">
        <v>24</v>
      </c>
      <c r="B37" s="367" t="s">
        <v>31</v>
      </c>
      <c r="C37" s="48">
        <f>'Table 5'!C37/'Table 3'!C16</f>
        <v>293890.21428571426</v>
      </c>
      <c r="D37" s="48">
        <f>'Table 5'!E37/'Table 3'!E16</f>
        <v>284746.84999999998</v>
      </c>
      <c r="E37" s="42">
        <f>'Table 5'!G37/'Table 3'!G16</f>
        <v>253359.28947368421</v>
      </c>
      <c r="F37" s="14">
        <f>'Table 5'!I37/'Table 3'!I16</f>
        <v>270562.58620689658</v>
      </c>
      <c r="G37" s="42">
        <f>'Table 5'!K37/'Table 3'!K16</f>
        <v>275226.2878787879</v>
      </c>
      <c r="H37" s="14">
        <f>'Table 5'!M37/'Table 3'!M16</f>
        <v>266007.0882352941</v>
      </c>
      <c r="I37" s="42">
        <f>'Table 5'!O37/'Table 3'!O16</f>
        <v>245103.84210526315</v>
      </c>
      <c r="J37" s="360">
        <f>'Table 5'!Q37/'Table 3'!Q16</f>
        <v>268889.26041666669</v>
      </c>
    </row>
    <row r="38" spans="1:10" s="199" customFormat="1" ht="18" customHeight="1" x14ac:dyDescent="0.3">
      <c r="A38" s="368" t="s">
        <v>26</v>
      </c>
      <c r="B38" s="367" t="s">
        <v>8</v>
      </c>
      <c r="C38" s="48">
        <f>'Table 5'!C38/'Table 3'!C24</f>
        <v>97153.0625</v>
      </c>
      <c r="D38" s="48">
        <f>'Table 5'!E38/'Table 3'!E20</f>
        <v>245959.5</v>
      </c>
      <c r="E38" s="42">
        <f>'Table 5'!G38/'Table 3'!G20</f>
        <v>253557.04347826086</v>
      </c>
      <c r="F38" s="14">
        <f>'Table 5'!I38/'Table 3'!I20</f>
        <v>264208.70731707319</v>
      </c>
      <c r="G38" s="42">
        <f>'Table 5'!K38/'Table 3'!K20</f>
        <v>238567.16666666666</v>
      </c>
      <c r="H38" s="14">
        <f>'Table 5'!M38/'Table 3'!M20</f>
        <v>279121.03389830509</v>
      </c>
      <c r="I38" s="42">
        <f>'Table 5'!O38/'Table 3'!O20</f>
        <v>275115.76666666666</v>
      </c>
      <c r="J38" s="360">
        <f>'Table 5'!Q38/'Table 3'!Q20</f>
        <v>265614.76037735847</v>
      </c>
    </row>
    <row r="39" spans="1:10" s="199" customFormat="1" ht="18" customHeight="1" x14ac:dyDescent="0.3">
      <c r="A39" s="368" t="s">
        <v>25</v>
      </c>
      <c r="B39" s="367" t="s">
        <v>33</v>
      </c>
      <c r="C39" s="48">
        <f>'Table 5'!C39/'Table 3'!C24</f>
        <v>181496.22500000001</v>
      </c>
      <c r="D39" s="48">
        <f>'Table 5'!E39/'Table 3'!E24</f>
        <v>170245.91666666666</v>
      </c>
      <c r="E39" s="42">
        <f>'Table 5'!G39/'Table 3'!G24</f>
        <v>116160.39344262295</v>
      </c>
      <c r="F39" s="14">
        <f>'Table 5'!I39/'Table 3'!I24</f>
        <v>104478.06315789474</v>
      </c>
      <c r="G39" s="42">
        <v>0</v>
      </c>
      <c r="H39" s="14">
        <v>0</v>
      </c>
      <c r="I39" s="42">
        <v>0</v>
      </c>
      <c r="J39" s="360">
        <f>'Table 5'!Q39/'Table 3'!Q24</f>
        <v>136235.75051546394</v>
      </c>
    </row>
    <row r="40" spans="1:10" s="199" customFormat="1" ht="18" customHeight="1" x14ac:dyDescent="0.3">
      <c r="A40" s="368" t="s">
        <v>166</v>
      </c>
      <c r="B40" s="367" t="s">
        <v>167</v>
      </c>
      <c r="C40" s="48">
        <f>'Table 5'!C40/'Table 3'!C25</f>
        <v>0</v>
      </c>
      <c r="D40" s="48">
        <f>'Table 5'!E40/'Table 3'!E25</f>
        <v>0</v>
      </c>
      <c r="E40" s="48">
        <f>'Table 5'!F40/'Table 3'!F25</f>
        <v>0</v>
      </c>
      <c r="F40" s="48">
        <f>'Table 5'!G40/'Table 3'!G25</f>
        <v>0</v>
      </c>
      <c r="G40" s="42">
        <f>'Table 5'!$K$40/'Table 3'!$K$28</f>
        <v>96032.388762886607</v>
      </c>
      <c r="H40" s="14">
        <f>'Table 5'!$M$40/'Table 3'!$M$28</f>
        <v>102805.67901234567</v>
      </c>
      <c r="I40" s="42">
        <f>'Table 5'!$O$40/'Table 3'!$O$28</f>
        <v>123762.33823529411</v>
      </c>
      <c r="J40" s="360">
        <f>'Table 5'!$Q$40/'Table 3'!$Q$28</f>
        <v>105927.80776422765</v>
      </c>
    </row>
    <row r="41" spans="1:10" s="199" customFormat="1" ht="18" customHeight="1" x14ac:dyDescent="0.3">
      <c r="A41" s="368" t="s">
        <v>27</v>
      </c>
      <c r="B41" s="367" t="s">
        <v>9</v>
      </c>
      <c r="C41" s="48">
        <f>'Table 5'!C41/'Table 3'!C32</f>
        <v>265934.26666666666</v>
      </c>
      <c r="D41" s="48">
        <f>'Table 5'!E41/'Table 3'!E32</f>
        <v>272374.30769230769</v>
      </c>
      <c r="E41" s="42">
        <f>'Table 5'!G41/'Table 3'!G32</f>
        <v>223824.75</v>
      </c>
      <c r="F41" s="14">
        <f>'Table 5'!I41/'Table 3'!I32</f>
        <v>209898.16666666666</v>
      </c>
      <c r="G41" s="42">
        <f>'Table 5'!K41/'Table 3'!K32</f>
        <v>226665.26470588235</v>
      </c>
      <c r="H41" s="14">
        <f>'Table 5'!M41/'Table 3'!M32</f>
        <v>218017.71354166666</v>
      </c>
      <c r="I41" s="42">
        <f>'Table 5'!O41/'Table 3'!O32</f>
        <v>244225.484375</v>
      </c>
      <c r="J41" s="360">
        <f>'Table 5'!Q41/'Table 3'!Q32</f>
        <v>232612.59040178571</v>
      </c>
    </row>
    <row r="42" spans="1:10" s="199" customFormat="1" ht="18" customHeight="1" x14ac:dyDescent="0.3">
      <c r="A42" s="366" t="s">
        <v>28</v>
      </c>
      <c r="B42" s="367" t="s">
        <v>10</v>
      </c>
      <c r="C42" s="48">
        <f>'Table 5'!C42/'Table 3'!C36</f>
        <v>212246.75</v>
      </c>
      <c r="D42" s="42">
        <f>'Table 5'!E42/'Table 3'!E36</f>
        <v>280374.125</v>
      </c>
      <c r="E42" s="42">
        <f>'Table 5'!G42/'Table 3'!G36</f>
        <v>195057.16666666666</v>
      </c>
      <c r="F42" s="14">
        <f>'Table 5'!I42/'Table 3'!I36</f>
        <v>154645.40375</v>
      </c>
      <c r="G42" s="42">
        <f>'Table 5'!K42/'Table 3'!K36</f>
        <v>151340.76470588235</v>
      </c>
      <c r="H42" s="14">
        <f>'Table 5'!M42/'Table 3'!M36</f>
        <v>165696.39130434784</v>
      </c>
      <c r="I42" s="42">
        <f>'Table 5'!O42/'Table 3'!O36</f>
        <v>149279.85</v>
      </c>
      <c r="J42" s="360">
        <f>'Table 5'!Q42/'Table 3'!Q36</f>
        <v>174282.56211538462</v>
      </c>
    </row>
    <row r="43" spans="1:10" s="199" customFormat="1" ht="18" customHeight="1" x14ac:dyDescent="0.3">
      <c r="A43" s="368" t="s">
        <v>174</v>
      </c>
      <c r="B43" s="367" t="s">
        <v>184</v>
      </c>
      <c r="C43" s="42">
        <v>0</v>
      </c>
      <c r="D43" s="48">
        <v>0</v>
      </c>
      <c r="E43" s="48">
        <v>0</v>
      </c>
      <c r="F43" s="42">
        <v>0</v>
      </c>
      <c r="G43" s="42">
        <v>0</v>
      </c>
      <c r="H43" s="42">
        <v>0</v>
      </c>
      <c r="I43" s="42">
        <v>250782.33333333334</v>
      </c>
      <c r="J43" s="440">
        <v>250782.33333333334</v>
      </c>
    </row>
    <row r="44" spans="1:10" s="199" customFormat="1" ht="18" customHeight="1" x14ac:dyDescent="0.3">
      <c r="A44" s="368" t="s">
        <v>175</v>
      </c>
      <c r="B44" s="367" t="s">
        <v>177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2">
        <v>217727.42105263157</v>
      </c>
      <c r="J44" s="440">
        <v>217727.42105263157</v>
      </c>
    </row>
    <row r="45" spans="1:10" s="199" customFormat="1" ht="18" customHeight="1" x14ac:dyDescent="0.3">
      <c r="A45" s="368" t="s">
        <v>176</v>
      </c>
      <c r="B45" s="367" t="s">
        <v>178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2">
        <v>230054</v>
      </c>
      <c r="J45" s="440">
        <v>230054</v>
      </c>
    </row>
    <row r="46" spans="1:10" s="199" customFormat="1" ht="18" customHeight="1" x14ac:dyDescent="0.3">
      <c r="A46" s="368" t="s">
        <v>180</v>
      </c>
      <c r="B46" s="367" t="s">
        <v>179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2">
        <v>209051</v>
      </c>
      <c r="J46" s="440">
        <v>209051</v>
      </c>
    </row>
    <row r="47" spans="1:10" s="199" customFormat="1" ht="18" customHeight="1" x14ac:dyDescent="0.3">
      <c r="A47" s="368" t="s">
        <v>181</v>
      </c>
      <c r="B47" s="367" t="s">
        <v>182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2">
        <v>212478.07500000001</v>
      </c>
      <c r="J47" s="440">
        <v>212478.07500000001</v>
      </c>
    </row>
    <row r="48" spans="1:10" s="199" customFormat="1" ht="18" customHeight="1" thickBot="1" x14ac:dyDescent="0.35">
      <c r="A48" s="369" t="s">
        <v>188</v>
      </c>
      <c r="B48" s="370" t="s">
        <v>183</v>
      </c>
      <c r="C48" s="361">
        <v>0</v>
      </c>
      <c r="D48" s="361">
        <v>0</v>
      </c>
      <c r="E48" s="362">
        <v>0</v>
      </c>
      <c r="F48" s="361">
        <v>0</v>
      </c>
      <c r="G48" s="361">
        <v>0</v>
      </c>
      <c r="H48" s="361">
        <v>0</v>
      </c>
      <c r="I48" s="362">
        <v>223974.27272727274</v>
      </c>
      <c r="J48" s="441">
        <v>223974.27272727274</v>
      </c>
    </row>
    <row r="49" spans="1:10" s="199" customFormat="1" ht="18" customHeight="1" thickBot="1" x14ac:dyDescent="0.35">
      <c r="A49" s="424"/>
      <c r="B49" s="217"/>
      <c r="C49" s="44"/>
      <c r="D49" s="14"/>
      <c r="E49" s="14"/>
      <c r="F49" s="14"/>
      <c r="G49" s="14"/>
      <c r="H49" s="14"/>
      <c r="I49" s="14"/>
      <c r="J49" s="14"/>
    </row>
    <row r="50" spans="1:10" s="199" customFormat="1" ht="18" customHeight="1" thickTop="1" thickBot="1" x14ac:dyDescent="0.35">
      <c r="A50" s="197" t="s">
        <v>29</v>
      </c>
      <c r="B50" s="198" t="s">
        <v>35</v>
      </c>
      <c r="C50" s="47">
        <f>C13</f>
        <v>43366</v>
      </c>
      <c r="D50" s="47">
        <f t="shared" ref="D50:E50" si="8">D13</f>
        <v>47791.63636363636</v>
      </c>
      <c r="E50" s="39">
        <f t="shared" si="8"/>
        <v>37092.625</v>
      </c>
      <c r="F50" s="38">
        <f t="shared" ref="F50" si="9">F13</f>
        <v>34010</v>
      </c>
      <c r="G50" s="39">
        <f t="shared" ref="G50" si="10">G13</f>
        <v>43397.416666666664</v>
      </c>
      <c r="H50" s="38">
        <f t="shared" ref="H50:I50" si="11">H13</f>
        <v>35522.470588235294</v>
      </c>
      <c r="I50" s="38">
        <f t="shared" si="11"/>
        <v>39226.909090909088</v>
      </c>
      <c r="J50" s="65">
        <f>J13</f>
        <v>39388.463888888888</v>
      </c>
    </row>
    <row r="51" spans="1:10" s="222" customFormat="1" ht="18" customHeight="1" thickTop="1" x14ac:dyDescent="0.3">
      <c r="A51" s="221"/>
      <c r="C51" s="223"/>
      <c r="D51" s="223"/>
    </row>
  </sheetData>
  <mergeCells count="2">
    <mergeCell ref="A5:A7"/>
    <mergeCell ref="B5:B7"/>
  </mergeCells>
  <pageMargins left="0.70866141732283472" right="0.70866141732283472" top="0.74803149606299213" bottom="0.74803149606299213" header="0.31496062992125984" footer="0.31496062992125984"/>
  <pageSetup paperSize="8" scale="95" orientation="landscape" horizontalDpi="300" verticalDpi="300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42"/>
  <sheetViews>
    <sheetView zoomScale="80" zoomScaleNormal="80"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O8" sqref="O8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149</v>
      </c>
      <c r="B3" s="2" t="s">
        <v>81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8" customFormat="1" ht="18" customHeight="1" thickTop="1" x14ac:dyDescent="0.3">
      <c r="A5" s="388" t="s">
        <v>106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28" customFormat="1" ht="18" customHeight="1" thickBot="1" x14ac:dyDescent="0.35">
      <c r="A7" s="389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82" customFormat="1" ht="18" customHeight="1" thickTop="1" x14ac:dyDescent="0.2">
      <c r="A8" s="396" t="s">
        <v>49</v>
      </c>
      <c r="B8" s="442" t="s">
        <v>50</v>
      </c>
      <c r="C8" s="174">
        <v>696</v>
      </c>
      <c r="D8" s="97">
        <f>100/C10*C8</f>
        <v>49.361702127659576</v>
      </c>
      <c r="E8" s="194">
        <v>672</v>
      </c>
      <c r="F8" s="268">
        <f>100/E10*E8</f>
        <v>48.068669527897001</v>
      </c>
      <c r="G8" s="174">
        <v>707</v>
      </c>
      <c r="H8" s="97">
        <f>100/G10*G8</f>
        <v>47.322623828647927</v>
      </c>
      <c r="I8" s="194">
        <v>658</v>
      </c>
      <c r="J8" s="268">
        <f>100/I10*I8</f>
        <v>42.506459948320412</v>
      </c>
      <c r="K8" s="174">
        <f>SUM(K12,K16,K20,K24,K28)</f>
        <v>683</v>
      </c>
      <c r="L8" s="268">
        <f>100/K10*K8</f>
        <v>45.716198125836677</v>
      </c>
      <c r="M8" s="194">
        <f>SUM('Table 8'!M8,'Table 9'!M8,'Table 10'!M8)</f>
        <v>649</v>
      </c>
      <c r="N8" s="268">
        <f>100/M10*M8</f>
        <v>45.321229050279328</v>
      </c>
      <c r="O8" s="174">
        <f>SUM('Table 8'!O8,'Table 9'!O8,'Table 10'!O8)</f>
        <v>610</v>
      </c>
      <c r="P8" s="97">
        <f>100/O10*O8</f>
        <v>36.902601330913491</v>
      </c>
      <c r="Q8" s="277">
        <f t="shared" ref="Q8:Q10" si="0">SUM(C8,E8,G8,I8,K8,M8,O8)</f>
        <v>4675</v>
      </c>
      <c r="R8" s="268">
        <f>100/Q10*Q8</f>
        <v>44.826924920893667</v>
      </c>
    </row>
    <row r="9" spans="1:18" s="182" customFormat="1" ht="18" customHeight="1" x14ac:dyDescent="0.2">
      <c r="A9" s="397"/>
      <c r="B9" s="443" t="s">
        <v>169</v>
      </c>
      <c r="C9" s="176">
        <f>SUM(C10-C8)</f>
        <v>714</v>
      </c>
      <c r="D9" s="91">
        <f>100/C10*C9</f>
        <v>50.638297872340431</v>
      </c>
      <c r="E9" s="195">
        <f>SUM(E10-E8)</f>
        <v>726</v>
      </c>
      <c r="F9" s="121">
        <f>100/E10*E9</f>
        <v>51.931330472103006</v>
      </c>
      <c r="G9" s="176">
        <f>SUM(G10-G8)</f>
        <v>787</v>
      </c>
      <c r="H9" s="91">
        <f>100/G10*G9</f>
        <v>52.677376171352073</v>
      </c>
      <c r="I9" s="195">
        <f>SUM(I10-I8)</f>
        <v>890</v>
      </c>
      <c r="J9" s="121">
        <f>100/I10*I9</f>
        <v>57.493540051679581</v>
      </c>
      <c r="K9" s="176">
        <f>SUM(K10-K8)</f>
        <v>811</v>
      </c>
      <c r="L9" s="121">
        <f>100/K10*K9</f>
        <v>54.283801874163316</v>
      </c>
      <c r="M9" s="176">
        <f>SUM(M10-M8)</f>
        <v>783</v>
      </c>
      <c r="N9" s="121">
        <f>100/M10*M9</f>
        <v>54.678770949720665</v>
      </c>
      <c r="O9" s="176">
        <f>SUM(O10-O8)</f>
        <v>1043</v>
      </c>
      <c r="P9" s="91">
        <f>100/O10*O9</f>
        <v>63.097398669086509</v>
      </c>
      <c r="Q9" s="92">
        <f>SUM(Q10-Q8)</f>
        <v>5754</v>
      </c>
      <c r="R9" s="121">
        <f>100/Q10*Q9</f>
        <v>55.17307507910634</v>
      </c>
    </row>
    <row r="10" spans="1:18" s="182" customFormat="1" ht="18" customHeight="1" thickBot="1" x14ac:dyDescent="0.25">
      <c r="A10" s="412"/>
      <c r="B10" s="444" t="s">
        <v>1</v>
      </c>
      <c r="C10" s="93">
        <v>1410</v>
      </c>
      <c r="D10" s="94">
        <f>100/C10*C10</f>
        <v>100.00000000000001</v>
      </c>
      <c r="E10" s="93">
        <v>1398</v>
      </c>
      <c r="F10" s="94">
        <f>100/E10*E10</f>
        <v>100.00000000000001</v>
      </c>
      <c r="G10" s="93">
        <v>1494</v>
      </c>
      <c r="H10" s="94">
        <f>100/G10*G10</f>
        <v>100</v>
      </c>
      <c r="I10" s="93">
        <v>1548</v>
      </c>
      <c r="J10" s="267">
        <f>100/I10*I10</f>
        <v>99.999999999999986</v>
      </c>
      <c r="K10" s="93">
        <f>SUM(K14,K18,K22,K26,K30)</f>
        <v>1494</v>
      </c>
      <c r="L10" s="267">
        <f>100/K10*K10</f>
        <v>100</v>
      </c>
      <c r="M10" s="93">
        <f>SUM(M14+M18+M22+M26+M30)</f>
        <v>1432</v>
      </c>
      <c r="N10" s="267">
        <f>100/M10*M10</f>
        <v>100</v>
      </c>
      <c r="O10" s="93">
        <f>SUM(O14+O18+O22+O26+O30)</f>
        <v>1653</v>
      </c>
      <c r="P10" s="267">
        <f>100/O10*O10</f>
        <v>100</v>
      </c>
      <c r="Q10" s="93">
        <f t="shared" si="0"/>
        <v>10429</v>
      </c>
      <c r="R10" s="340">
        <f>100/Q10*Q10</f>
        <v>100.00000000000001</v>
      </c>
    </row>
    <row r="11" spans="1:18" s="182" customFormat="1" ht="18" customHeight="1" thickTop="1" thickBot="1" x14ac:dyDescent="0.35">
      <c r="A11" s="413"/>
      <c r="B11" s="414"/>
      <c r="C11" s="95"/>
      <c r="D11" s="239"/>
      <c r="E11" s="95"/>
      <c r="F11" s="239"/>
      <c r="G11" s="95"/>
      <c r="H11" s="239"/>
      <c r="I11" s="95"/>
      <c r="J11" s="239"/>
      <c r="K11" s="95"/>
      <c r="L11" s="239"/>
      <c r="M11" s="95"/>
      <c r="N11" s="239"/>
      <c r="O11" s="95"/>
      <c r="P11" s="239"/>
      <c r="Q11" s="95"/>
      <c r="R11" s="239"/>
    </row>
    <row r="12" spans="1:18" s="186" customFormat="1" ht="18" customHeight="1" thickTop="1" x14ac:dyDescent="0.2">
      <c r="A12" s="396" t="s">
        <v>54</v>
      </c>
      <c r="B12" s="337" t="s">
        <v>50</v>
      </c>
      <c r="C12" s="174">
        <v>130</v>
      </c>
      <c r="D12" s="97">
        <f>100/C14*C12</f>
        <v>79.75460122699387</v>
      </c>
      <c r="E12" s="194">
        <v>162</v>
      </c>
      <c r="F12" s="268">
        <f>100/E14*E12</f>
        <v>67.219917012448136</v>
      </c>
      <c r="G12" s="174">
        <v>184</v>
      </c>
      <c r="H12" s="97">
        <f>100/G14*G12</f>
        <v>79.65367965367966</v>
      </c>
      <c r="I12" s="194">
        <v>171</v>
      </c>
      <c r="J12" s="268">
        <f>100/I14*I12</f>
        <v>79.90654205607477</v>
      </c>
      <c r="K12" s="174">
        <v>177</v>
      </c>
      <c r="L12" s="268">
        <f>100/K14*K12</f>
        <v>86.341463414634148</v>
      </c>
      <c r="M12" s="194">
        <f>SUM('Table 8'!M12,'Table 9'!M12)</f>
        <v>140</v>
      </c>
      <c r="N12" s="268">
        <f>100/M14*M12</f>
        <v>56</v>
      </c>
      <c r="O12" s="174">
        <f>SUM('Table 8'!O12,'Table 8'!O18,'Table 9'!O12,'Table 9'!O45)</f>
        <v>189</v>
      </c>
      <c r="P12" s="97">
        <f>100/O14*O12</f>
        <v>87.906976744186039</v>
      </c>
      <c r="Q12" s="277">
        <f t="shared" ref="Q12" si="1">SUM(C12,E12,G12,I12,K12,M12,O12)</f>
        <v>1153</v>
      </c>
      <c r="R12" s="268">
        <f>100/Q14*Q12</f>
        <v>75.90520078999343</v>
      </c>
    </row>
    <row r="13" spans="1:18" s="186" customFormat="1" ht="18" customHeight="1" x14ac:dyDescent="0.2">
      <c r="A13" s="397"/>
      <c r="B13" s="338" t="s">
        <v>169</v>
      </c>
      <c r="C13" s="176">
        <f>SUM(C14-C12)</f>
        <v>33</v>
      </c>
      <c r="D13" s="91">
        <f>100/C14*C13</f>
        <v>20.245398773006137</v>
      </c>
      <c r="E13" s="195">
        <f>SUM(E14-E12)</f>
        <v>79</v>
      </c>
      <c r="F13" s="121">
        <f>100/E14*E13</f>
        <v>32.780082987551872</v>
      </c>
      <c r="G13" s="176">
        <f>SUM(G14-G12)</f>
        <v>47</v>
      </c>
      <c r="H13" s="91">
        <f>100/G14*G13</f>
        <v>20.346320346320347</v>
      </c>
      <c r="I13" s="195">
        <f>SUM(I14-I12)</f>
        <v>43</v>
      </c>
      <c r="J13" s="121">
        <f>100/I14*I13</f>
        <v>20.093457943925234</v>
      </c>
      <c r="K13" s="176">
        <f>SUM(K14-K12)</f>
        <v>28</v>
      </c>
      <c r="L13" s="121">
        <f>100/K14*K13</f>
        <v>13.658536585365853</v>
      </c>
      <c r="M13" s="176">
        <f>SUM(M14-M12)</f>
        <v>110</v>
      </c>
      <c r="N13" s="121">
        <f>100/M14*M13</f>
        <v>44</v>
      </c>
      <c r="O13" s="176">
        <f>SUM(O14-O12)</f>
        <v>26</v>
      </c>
      <c r="P13" s="91">
        <f>100/O14*O13</f>
        <v>12.093023255813954</v>
      </c>
      <c r="Q13" s="92">
        <f>SUM(Q14-Q12)</f>
        <v>366</v>
      </c>
      <c r="R13" s="121">
        <f>100/Q14*Q13</f>
        <v>24.094799210006585</v>
      </c>
    </row>
    <row r="14" spans="1:18" s="186" customFormat="1" ht="18" customHeight="1" thickBot="1" x14ac:dyDescent="0.25">
      <c r="A14" s="412"/>
      <c r="B14" s="339" t="s">
        <v>1</v>
      </c>
      <c r="C14" s="93">
        <v>163</v>
      </c>
      <c r="D14" s="94">
        <f>100/C14*C14</f>
        <v>100</v>
      </c>
      <c r="E14" s="93">
        <v>241</v>
      </c>
      <c r="F14" s="94">
        <f>100/E14*E14</f>
        <v>100</v>
      </c>
      <c r="G14" s="93">
        <v>231</v>
      </c>
      <c r="H14" s="94">
        <f>100/G14*G14</f>
        <v>100</v>
      </c>
      <c r="I14" s="93">
        <v>214</v>
      </c>
      <c r="J14" s="267">
        <f>100/I14*I14</f>
        <v>100</v>
      </c>
      <c r="K14" s="93">
        <v>205</v>
      </c>
      <c r="L14" s="267">
        <f>100/K14*K14</f>
        <v>100</v>
      </c>
      <c r="M14" s="93">
        <v>250</v>
      </c>
      <c r="N14" s="267">
        <f>100/M14*M14</f>
        <v>100</v>
      </c>
      <c r="O14" s="93">
        <f>SUM('Table 8'!O14+'Table 8'!O18+'Table 9'!O14,'Table 9'!O47)</f>
        <v>215</v>
      </c>
      <c r="P14" s="267">
        <f>100/O14*O14</f>
        <v>100</v>
      </c>
      <c r="Q14" s="93">
        <f t="shared" ref="Q14" si="2">SUM(C14,E14,G14,I14,K14,M14,O14)</f>
        <v>1519</v>
      </c>
      <c r="R14" s="340">
        <f>100/Q14*Q14</f>
        <v>100.00000000000001</v>
      </c>
    </row>
    <row r="15" spans="1:18" s="186" customFormat="1" ht="18" customHeight="1" thickTop="1" thickBot="1" x14ac:dyDescent="0.25">
      <c r="A15" s="416"/>
      <c r="B15" s="166"/>
      <c r="C15" s="188"/>
      <c r="D15" s="240"/>
      <c r="E15" s="188"/>
      <c r="F15" s="188"/>
      <c r="G15" s="188"/>
      <c r="H15" s="240"/>
      <c r="I15" s="188"/>
      <c r="J15" s="240"/>
      <c r="K15" s="188"/>
      <c r="L15" s="240"/>
      <c r="M15" s="188"/>
      <c r="N15" s="240"/>
      <c r="O15" s="188"/>
      <c r="P15" s="240"/>
      <c r="Q15" s="188"/>
      <c r="R15" s="240"/>
    </row>
    <row r="16" spans="1:18" s="186" customFormat="1" ht="18" customHeight="1" thickTop="1" x14ac:dyDescent="0.2">
      <c r="A16" s="396" t="s">
        <v>55</v>
      </c>
      <c r="B16" s="337" t="s">
        <v>50</v>
      </c>
      <c r="C16" s="174">
        <v>110</v>
      </c>
      <c r="D16" s="97">
        <f>100/C18*C16</f>
        <v>41.044776119402989</v>
      </c>
      <c r="E16" s="194">
        <v>129</v>
      </c>
      <c r="F16" s="268">
        <f>100/E18*E16</f>
        <v>57.589285714285715</v>
      </c>
      <c r="G16" s="174">
        <v>114</v>
      </c>
      <c r="H16" s="97">
        <f>100/G18*G16</f>
        <v>48.305084745762713</v>
      </c>
      <c r="I16" s="194">
        <v>92</v>
      </c>
      <c r="J16" s="268">
        <f>100/I18*I16</f>
        <v>44.660194174757279</v>
      </c>
      <c r="K16" s="174">
        <v>91</v>
      </c>
      <c r="L16" s="268">
        <f>100/K18*K16</f>
        <v>53.846153846153847</v>
      </c>
      <c r="M16" s="194">
        <f>SUM('Table 8'!M20,'Table 8'!M24,'Table 9'!M16)</f>
        <v>117</v>
      </c>
      <c r="N16" s="268">
        <f>100/M18*M16</f>
        <v>70.909090909090907</v>
      </c>
      <c r="O16" s="174">
        <f>SUM('Table 8'!O20,'Table 8'!O24,'Table 9'!O16,'Table 9'!O53)</f>
        <v>133</v>
      </c>
      <c r="P16" s="97">
        <f>100/O18*O16</f>
        <v>63.636363636363633</v>
      </c>
      <c r="Q16" s="277">
        <f t="shared" ref="Q16" si="3">SUM(C16,E16,G16,I16,K16,M16,O16)</f>
        <v>786</v>
      </c>
      <c r="R16" s="268">
        <f>100/Q18*Q16</f>
        <v>53.215978334461745</v>
      </c>
    </row>
    <row r="17" spans="1:18" s="186" customFormat="1" ht="18" customHeight="1" x14ac:dyDescent="0.2">
      <c r="A17" s="397"/>
      <c r="B17" s="338" t="s">
        <v>171</v>
      </c>
      <c r="C17" s="176">
        <f>SUM(C18-C16)</f>
        <v>158</v>
      </c>
      <c r="D17" s="91">
        <f>100/C18*C17</f>
        <v>58.955223880597018</v>
      </c>
      <c r="E17" s="195">
        <f>SUM(E18-E16)</f>
        <v>95</v>
      </c>
      <c r="F17" s="121">
        <f>100/E18*E17</f>
        <v>42.410714285714285</v>
      </c>
      <c r="G17" s="176">
        <f>SUM(G18-G16)</f>
        <v>122</v>
      </c>
      <c r="H17" s="91">
        <f>100/G18*G17</f>
        <v>51.694915254237287</v>
      </c>
      <c r="I17" s="195">
        <f>SUM(I18-I16)</f>
        <v>114</v>
      </c>
      <c r="J17" s="121">
        <f>100/I18*I17</f>
        <v>55.339805825242721</v>
      </c>
      <c r="K17" s="176">
        <f>SUM(K18-K16)</f>
        <v>78</v>
      </c>
      <c r="L17" s="121">
        <f>100/K18*K17</f>
        <v>46.153846153846153</v>
      </c>
      <c r="M17" s="176">
        <f>SUM(M18-M16)</f>
        <v>48</v>
      </c>
      <c r="N17" s="121">
        <f>100/M18*M17</f>
        <v>29.090909090909093</v>
      </c>
      <c r="O17" s="176">
        <f>SUM(O18-O16)</f>
        <v>76</v>
      </c>
      <c r="P17" s="91">
        <f>100/O18*O17</f>
        <v>36.363636363636367</v>
      </c>
      <c r="Q17" s="92">
        <f>SUM(Q18-Q16)</f>
        <v>691</v>
      </c>
      <c r="R17" s="121">
        <f>100/Q18*Q17</f>
        <v>46.784021665538248</v>
      </c>
    </row>
    <row r="18" spans="1:18" s="186" customFormat="1" ht="18" customHeight="1" thickBot="1" x14ac:dyDescent="0.25">
      <c r="A18" s="412"/>
      <c r="B18" s="339" t="s">
        <v>1</v>
      </c>
      <c r="C18" s="93">
        <v>268</v>
      </c>
      <c r="D18" s="94">
        <f>100/C18*C18</f>
        <v>100</v>
      </c>
      <c r="E18" s="93">
        <v>224</v>
      </c>
      <c r="F18" s="94">
        <f>100/E18*E18</f>
        <v>100</v>
      </c>
      <c r="G18" s="93">
        <v>236</v>
      </c>
      <c r="H18" s="94">
        <f>100/G18*G18</f>
        <v>100</v>
      </c>
      <c r="I18" s="93">
        <v>206</v>
      </c>
      <c r="J18" s="267">
        <f>100/I18*I18</f>
        <v>100</v>
      </c>
      <c r="K18" s="93">
        <v>169</v>
      </c>
      <c r="L18" s="267">
        <f>100/K18*K18</f>
        <v>100</v>
      </c>
      <c r="M18" s="93">
        <v>165</v>
      </c>
      <c r="N18" s="267">
        <f>100/M18*M18</f>
        <v>100</v>
      </c>
      <c r="O18" s="93">
        <f>SUM('Table 8'!O22+'Table 8'!O26+'Table 9'!O18,'Table 9'!O55)</f>
        <v>209</v>
      </c>
      <c r="P18" s="267">
        <f>100/O18*O18</f>
        <v>100</v>
      </c>
      <c r="Q18" s="93">
        <f t="shared" ref="Q18" si="4">SUM(C18,E18,G18,I18,K18,M18,O18)</f>
        <v>1477</v>
      </c>
      <c r="R18" s="340">
        <f>100/Q18*Q18</f>
        <v>100</v>
      </c>
    </row>
    <row r="19" spans="1:18" s="186" customFormat="1" ht="18" customHeight="1" thickTop="1" thickBot="1" x14ac:dyDescent="0.25">
      <c r="A19" s="416"/>
      <c r="B19" s="166"/>
      <c r="C19" s="188"/>
      <c r="D19" s="240"/>
      <c r="E19" s="188"/>
      <c r="F19" s="188"/>
      <c r="G19" s="188"/>
      <c r="H19" s="240"/>
      <c r="I19" s="188"/>
      <c r="J19" s="240"/>
      <c r="K19" s="188"/>
      <c r="L19" s="240"/>
      <c r="M19" s="188"/>
      <c r="N19" s="240"/>
      <c r="O19" s="188"/>
      <c r="P19" s="240"/>
      <c r="Q19" s="188"/>
      <c r="R19" s="240"/>
    </row>
    <row r="20" spans="1:18" s="186" customFormat="1" ht="18" customHeight="1" thickTop="1" x14ac:dyDescent="0.2">
      <c r="A20" s="396" t="s">
        <v>56</v>
      </c>
      <c r="B20" s="337" t="s">
        <v>50</v>
      </c>
      <c r="C20" s="174">
        <v>231</v>
      </c>
      <c r="D20" s="97">
        <f>100/C22*C20</f>
        <v>52.262443438914026</v>
      </c>
      <c r="E20" s="194">
        <v>164</v>
      </c>
      <c r="F20" s="268">
        <f>100/E22*E20</f>
        <v>51.410658307210035</v>
      </c>
      <c r="G20" s="174">
        <v>163</v>
      </c>
      <c r="H20" s="97">
        <f>100/G22*G20</f>
        <v>61.048689138576783</v>
      </c>
      <c r="I20" s="194">
        <v>192</v>
      </c>
      <c r="J20" s="268">
        <f>100/I22*I20</f>
        <v>68.085106382978722</v>
      </c>
      <c r="K20" s="174">
        <v>218</v>
      </c>
      <c r="L20" s="268">
        <f>100/K22*K20</f>
        <v>75.694444444444443</v>
      </c>
      <c r="M20" s="194">
        <f>SUM('Table 8'!M28,'Table 9'!M20,'Table 9'!M28,'Table 9'!M24)</f>
        <v>215</v>
      </c>
      <c r="N20" s="268">
        <f>100/M22*M20</f>
        <v>62.500000000000007</v>
      </c>
      <c r="O20" s="174">
        <f>SUM('Table 8'!O28,'Table 9'!O20,'Table 9'!O28,'Table 9'!O24,'Table 9'!O49,'Table 9'!O62)</f>
        <v>184</v>
      </c>
      <c r="P20" s="97">
        <f>100/O22*O20</f>
        <v>65.017667844522975</v>
      </c>
      <c r="Q20" s="277">
        <f t="shared" ref="Q20" si="5">SUM(C20,E20,G20,I20,K20,M20,O20)</f>
        <v>1367</v>
      </c>
      <c r="R20" s="268">
        <f>100/Q22*Q20</f>
        <v>61.438202247191008</v>
      </c>
    </row>
    <row r="21" spans="1:18" s="186" customFormat="1" ht="18" customHeight="1" x14ac:dyDescent="0.2">
      <c r="A21" s="397"/>
      <c r="B21" s="338" t="s">
        <v>169</v>
      </c>
      <c r="C21" s="176">
        <f>SUM(C22-C20)</f>
        <v>211</v>
      </c>
      <c r="D21" s="91">
        <f>100/C22*C21</f>
        <v>47.737556561085974</v>
      </c>
      <c r="E21" s="195">
        <f>SUM(E22-E20)</f>
        <v>155</v>
      </c>
      <c r="F21" s="121">
        <f>100/E22*E21</f>
        <v>48.589341692789972</v>
      </c>
      <c r="G21" s="176">
        <f>SUM(G22-G20)</f>
        <v>104</v>
      </c>
      <c r="H21" s="91">
        <f>100/G22*G21</f>
        <v>38.951310861423224</v>
      </c>
      <c r="I21" s="195">
        <f>SUM(I22-I20)</f>
        <v>90</v>
      </c>
      <c r="J21" s="121">
        <f>100/I22*I21</f>
        <v>31.914893617021278</v>
      </c>
      <c r="K21" s="176">
        <f>SUM(K22-K20)</f>
        <v>70</v>
      </c>
      <c r="L21" s="121">
        <f>100/K22*K21</f>
        <v>24.305555555555554</v>
      </c>
      <c r="M21" s="176">
        <f>SUM(M22-M20)</f>
        <v>129</v>
      </c>
      <c r="N21" s="121">
        <f>100/M22*M21</f>
        <v>37.5</v>
      </c>
      <c r="O21" s="176">
        <f>SUM(O22-O20)</f>
        <v>99</v>
      </c>
      <c r="P21" s="91">
        <f>100/O22*O21</f>
        <v>34.982332155477032</v>
      </c>
      <c r="Q21" s="92">
        <f>SUM(Q22-Q20)</f>
        <v>858</v>
      </c>
      <c r="R21" s="121">
        <f>100/Q22*Q21</f>
        <v>38.561797752808985</v>
      </c>
    </row>
    <row r="22" spans="1:18" s="186" customFormat="1" ht="18" customHeight="1" thickBot="1" x14ac:dyDescent="0.25">
      <c r="A22" s="412"/>
      <c r="B22" s="339" t="s">
        <v>1</v>
      </c>
      <c r="C22" s="93">
        <v>442</v>
      </c>
      <c r="D22" s="94">
        <f>100/C22*C22</f>
        <v>100</v>
      </c>
      <c r="E22" s="93">
        <v>319</v>
      </c>
      <c r="F22" s="94">
        <f>100/E22*E22</f>
        <v>100.00000000000001</v>
      </c>
      <c r="G22" s="93">
        <v>267</v>
      </c>
      <c r="H22" s="94">
        <f>100/G22*G22</f>
        <v>100</v>
      </c>
      <c r="I22" s="93">
        <v>282</v>
      </c>
      <c r="J22" s="267">
        <f>100/I22*I22</f>
        <v>100</v>
      </c>
      <c r="K22" s="93">
        <v>288</v>
      </c>
      <c r="L22" s="267">
        <f>100/K22*K22</f>
        <v>100</v>
      </c>
      <c r="M22" s="93">
        <v>344</v>
      </c>
      <c r="N22" s="267">
        <f>100/M22*M22</f>
        <v>100</v>
      </c>
      <c r="O22" s="93">
        <f>SUM('Table 8'!O30+'Table 9'!O22+'Table 9'!O26+'Table 9'!O30,'Table 9'!O64,'Table 9'!O51)</f>
        <v>283</v>
      </c>
      <c r="P22" s="267">
        <f>100/O22*O22</f>
        <v>100</v>
      </c>
      <c r="Q22" s="93">
        <f t="shared" ref="Q22" si="6">SUM(C22,E22,G22,I22,K22,M22,O22)</f>
        <v>2225</v>
      </c>
      <c r="R22" s="340">
        <f>100/Q22*Q22</f>
        <v>100</v>
      </c>
    </row>
    <row r="23" spans="1:18" s="186" customFormat="1" ht="18" customHeight="1" thickTop="1" thickBot="1" x14ac:dyDescent="0.25">
      <c r="A23" s="416"/>
      <c r="B23" s="166"/>
      <c r="C23" s="188"/>
      <c r="D23" s="240"/>
      <c r="E23" s="188"/>
      <c r="F23" s="240"/>
      <c r="G23" s="188"/>
      <c r="H23" s="240"/>
      <c r="I23" s="188"/>
      <c r="J23" s="240"/>
      <c r="K23" s="188"/>
      <c r="L23" s="240"/>
      <c r="M23" s="188"/>
      <c r="N23" s="240"/>
      <c r="O23" s="188"/>
      <c r="P23" s="240"/>
      <c r="Q23" s="188"/>
      <c r="R23" s="240"/>
    </row>
    <row r="24" spans="1:18" s="186" customFormat="1" ht="18" customHeight="1" thickTop="1" x14ac:dyDescent="0.2">
      <c r="A24" s="396" t="s">
        <v>57</v>
      </c>
      <c r="B24" s="337" t="s">
        <v>50</v>
      </c>
      <c r="C24" s="174">
        <v>20</v>
      </c>
      <c r="D24" s="97">
        <f>100/C26*C24</f>
        <v>18.867924528301888</v>
      </c>
      <c r="E24" s="194">
        <v>22</v>
      </c>
      <c r="F24" s="268">
        <f>100/E26*E24</f>
        <v>22.222222222222225</v>
      </c>
      <c r="G24" s="174">
        <v>19</v>
      </c>
      <c r="H24" s="97">
        <f>100/G26*G24</f>
        <v>31.147540983606557</v>
      </c>
      <c r="I24" s="194">
        <v>31</v>
      </c>
      <c r="J24" s="268">
        <f>100/I26*I24</f>
        <v>50.819672131147541</v>
      </c>
      <c r="K24" s="174">
        <v>40</v>
      </c>
      <c r="L24" s="268">
        <f>100/K26*K24</f>
        <v>60.606060606060609</v>
      </c>
      <c r="M24" s="194">
        <f>SUM('Table 8'!M32,'Table 9'!M32)</f>
        <v>54</v>
      </c>
      <c r="N24" s="268">
        <f>100/M26*M24</f>
        <v>63.529411764705884</v>
      </c>
      <c r="O24" s="174">
        <f>SUM('Table 8'!O32,'Table 9'!O32,'Table 9'!O66)</f>
        <v>79</v>
      </c>
      <c r="P24" s="97">
        <f>100/O26*O24</f>
        <v>53.020134228187921</v>
      </c>
      <c r="Q24" s="277">
        <f t="shared" ref="Q24" si="7">SUM(C24,E24,G24,I24,K24,M24,O24)</f>
        <v>265</v>
      </c>
      <c r="R24" s="268">
        <f>100/Q26*Q24</f>
        <v>42.264752791068581</v>
      </c>
    </row>
    <row r="25" spans="1:18" s="186" customFormat="1" ht="18" customHeight="1" x14ac:dyDescent="0.2">
      <c r="A25" s="397"/>
      <c r="B25" s="338" t="s">
        <v>169</v>
      </c>
      <c r="C25" s="176">
        <f>SUM(C26-C24)</f>
        <v>86</v>
      </c>
      <c r="D25" s="91">
        <f>100/C26*C25</f>
        <v>81.132075471698116</v>
      </c>
      <c r="E25" s="195">
        <f>SUM(E26-E24)</f>
        <v>77</v>
      </c>
      <c r="F25" s="121">
        <f>100/E26*E25</f>
        <v>77.777777777777786</v>
      </c>
      <c r="G25" s="176">
        <f>SUM(G26-G24)</f>
        <v>42</v>
      </c>
      <c r="H25" s="91">
        <f>100/G26*G25</f>
        <v>68.852459016393439</v>
      </c>
      <c r="I25" s="195">
        <f>SUM(I26-I24)</f>
        <v>30</v>
      </c>
      <c r="J25" s="121">
        <f>100/I26*I25</f>
        <v>49.180327868852459</v>
      </c>
      <c r="K25" s="176">
        <f>SUM(K26-K24)</f>
        <v>26</v>
      </c>
      <c r="L25" s="121">
        <f>100/K26*K25</f>
        <v>39.393939393939391</v>
      </c>
      <c r="M25" s="176">
        <f>SUM(M26-M24)</f>
        <v>31</v>
      </c>
      <c r="N25" s="121">
        <f>100/M26*M25</f>
        <v>36.470588235294116</v>
      </c>
      <c r="O25" s="176">
        <f>SUM(O26-O24)</f>
        <v>70</v>
      </c>
      <c r="P25" s="91">
        <f>100/O26*O25</f>
        <v>46.979865771812079</v>
      </c>
      <c r="Q25" s="92">
        <f>SUM(Q26-Q24)</f>
        <v>362</v>
      </c>
      <c r="R25" s="121">
        <f>100/Q26*Q25</f>
        <v>57.735247208931426</v>
      </c>
    </row>
    <row r="26" spans="1:18" s="186" customFormat="1" ht="18" customHeight="1" thickBot="1" x14ac:dyDescent="0.25">
      <c r="A26" s="412"/>
      <c r="B26" s="339" t="s">
        <v>1</v>
      </c>
      <c r="C26" s="93">
        <v>106</v>
      </c>
      <c r="D26" s="94">
        <f>100/C26*C26</f>
        <v>100</v>
      </c>
      <c r="E26" s="93">
        <v>99</v>
      </c>
      <c r="F26" s="94">
        <f>100/E26*E26</f>
        <v>100</v>
      </c>
      <c r="G26" s="93">
        <v>61</v>
      </c>
      <c r="H26" s="94">
        <f>100/G26*G26</f>
        <v>100</v>
      </c>
      <c r="I26" s="93">
        <v>61</v>
      </c>
      <c r="J26" s="267">
        <f>100/I26*I26</f>
        <v>100</v>
      </c>
      <c r="K26" s="93">
        <v>66</v>
      </c>
      <c r="L26" s="267">
        <f>100/K26*K26</f>
        <v>100</v>
      </c>
      <c r="M26" s="93">
        <v>85</v>
      </c>
      <c r="N26" s="267">
        <f>100/M26*M26</f>
        <v>100</v>
      </c>
      <c r="O26" s="93">
        <f>SUM('Table 8'!O34+'Table 9'!O34,'Table 9'!O68)</f>
        <v>149</v>
      </c>
      <c r="P26" s="267">
        <f>100/O26*O26</f>
        <v>100</v>
      </c>
      <c r="Q26" s="93">
        <f t="shared" ref="Q26" si="8">SUM(C26,E26,G26,I26,K26,M26,O26)</f>
        <v>627</v>
      </c>
      <c r="R26" s="340">
        <f>100/Q26*Q26</f>
        <v>100</v>
      </c>
    </row>
    <row r="27" spans="1:18" s="186" customFormat="1" ht="18" customHeight="1" thickTop="1" thickBot="1" x14ac:dyDescent="0.25">
      <c r="A27" s="416"/>
      <c r="B27" s="166"/>
      <c r="C27" s="188"/>
      <c r="D27" s="240"/>
      <c r="E27" s="188"/>
      <c r="F27" s="188"/>
      <c r="G27" s="188"/>
      <c r="H27" s="240"/>
      <c r="I27" s="188"/>
      <c r="J27" s="240"/>
      <c r="K27" s="188"/>
      <c r="L27" s="240"/>
      <c r="M27" s="188"/>
      <c r="N27" s="240"/>
      <c r="O27" s="188"/>
      <c r="P27" s="240"/>
      <c r="Q27" s="188"/>
      <c r="R27" s="240"/>
    </row>
    <row r="28" spans="1:18" s="186" customFormat="1" ht="18" customHeight="1" thickTop="1" x14ac:dyDescent="0.2">
      <c r="A28" s="396" t="s">
        <v>58</v>
      </c>
      <c r="B28" s="337" t="s">
        <v>50</v>
      </c>
      <c r="C28" s="174">
        <v>205</v>
      </c>
      <c r="D28" s="97">
        <f>100/C30*C28</f>
        <v>47.563805104408353</v>
      </c>
      <c r="E28" s="194">
        <v>195</v>
      </c>
      <c r="F28" s="268">
        <f>100/E30*E28</f>
        <v>37.864077669902912</v>
      </c>
      <c r="G28" s="174">
        <v>227</v>
      </c>
      <c r="H28" s="97">
        <f>100/G30*G28</f>
        <v>32.474964234620892</v>
      </c>
      <c r="I28" s="194">
        <v>172</v>
      </c>
      <c r="J28" s="268">
        <f>100/I30*I28</f>
        <v>21.910828025477706</v>
      </c>
      <c r="K28" s="174">
        <v>157</v>
      </c>
      <c r="L28" s="268">
        <f>100/K30*K28</f>
        <v>20.496083550913841</v>
      </c>
      <c r="M28" s="194">
        <f>SUM('Table 8'!M36,'Table 8'!M40,'Table 8'!M44,'Table 9'!M36,'Table 10'!M8)</f>
        <v>172</v>
      </c>
      <c r="N28" s="268">
        <f>100/M30*M28</f>
        <v>29.251700680272108</v>
      </c>
      <c r="O28" s="174">
        <f>SUM('Table 8'!O36,'Table 8'!O40,'Table 8'!O44,'Table 9'!O36,'Table 10'!O8,'Table 9'!O70)</f>
        <v>206</v>
      </c>
      <c r="P28" s="97">
        <f>100/O30*O28</f>
        <v>25.846925972396487</v>
      </c>
      <c r="Q28" s="277">
        <f t="shared" ref="Q28" si="9">SUM(C28,E28,G28,I28,K28,M28,O28)</f>
        <v>1334</v>
      </c>
      <c r="R28" s="268">
        <f>100/Q30*Q28</f>
        <v>29.120279414974895</v>
      </c>
    </row>
    <row r="29" spans="1:18" s="186" customFormat="1" ht="18" customHeight="1" x14ac:dyDescent="0.2">
      <c r="A29" s="397"/>
      <c r="B29" s="338" t="s">
        <v>169</v>
      </c>
      <c r="C29" s="176">
        <f>SUM(C30-C28)</f>
        <v>226</v>
      </c>
      <c r="D29" s="91">
        <f>100/C30*C29</f>
        <v>52.436194895591647</v>
      </c>
      <c r="E29" s="195">
        <f>SUM(E30-E28)</f>
        <v>320</v>
      </c>
      <c r="F29" s="121">
        <f>100/E30*E29</f>
        <v>62.135922330097088</v>
      </c>
      <c r="G29" s="176">
        <f>SUM(G30-G28)</f>
        <v>472</v>
      </c>
      <c r="H29" s="91">
        <f>100/G30*G29</f>
        <v>67.525035765379116</v>
      </c>
      <c r="I29" s="195">
        <f>SUM(I30-I28)</f>
        <v>613</v>
      </c>
      <c r="J29" s="121">
        <f>100/I30*I29</f>
        <v>78.089171974522287</v>
      </c>
      <c r="K29" s="176">
        <f>SUM(K30-K28)</f>
        <v>609</v>
      </c>
      <c r="L29" s="121">
        <f>100/K30*K29</f>
        <v>79.503916449086176</v>
      </c>
      <c r="M29" s="176">
        <f>SUM(M30-M28)</f>
        <v>416</v>
      </c>
      <c r="N29" s="121">
        <f>100/M30*M29</f>
        <v>70.748299319727892</v>
      </c>
      <c r="O29" s="176">
        <f>SUM(O30-O28)</f>
        <v>591</v>
      </c>
      <c r="P29" s="91">
        <f>100/O30*O29</f>
        <v>74.153074027603523</v>
      </c>
      <c r="Q29" s="92">
        <f>SUM(Q30-Q28)</f>
        <v>3247</v>
      </c>
      <c r="R29" s="121">
        <f>100/Q30*Q29</f>
        <v>70.879720585025098</v>
      </c>
    </row>
    <row r="30" spans="1:18" s="186" customFormat="1" ht="18" customHeight="1" thickBot="1" x14ac:dyDescent="0.25">
      <c r="A30" s="412"/>
      <c r="B30" s="339" t="s">
        <v>1</v>
      </c>
      <c r="C30" s="93">
        <v>431</v>
      </c>
      <c r="D30" s="94">
        <f>100/C30*C30</f>
        <v>100</v>
      </c>
      <c r="E30" s="93">
        <v>515</v>
      </c>
      <c r="F30" s="94">
        <f>100/E30*E30</f>
        <v>100</v>
      </c>
      <c r="G30" s="93">
        <v>699</v>
      </c>
      <c r="H30" s="94">
        <f>100/G30*G30</f>
        <v>100.00000000000001</v>
      </c>
      <c r="I30" s="93">
        <v>785</v>
      </c>
      <c r="J30" s="267">
        <f>100/I30*I30</f>
        <v>100</v>
      </c>
      <c r="K30" s="93">
        <v>766</v>
      </c>
      <c r="L30" s="267">
        <f>100/K30*K30</f>
        <v>100.00000000000001</v>
      </c>
      <c r="M30" s="93">
        <f>SUM('Table 8'!M38+'Table 8'!M42+'Table 8'!M46+'Table 9'!M38+'Table 10'!M10)</f>
        <v>588</v>
      </c>
      <c r="N30" s="267">
        <f>100/M30*M30</f>
        <v>100</v>
      </c>
      <c r="O30" s="93">
        <f>SUM('Table 8'!O38+'Table 8'!O42+'Table 8'!O46+'Table 9'!O38+'Table 10'!O10,'Table 9'!O72)</f>
        <v>797</v>
      </c>
      <c r="P30" s="267">
        <f>100/O30*O30</f>
        <v>100.00000000000001</v>
      </c>
      <c r="Q30" s="93">
        <f t="shared" ref="Q30" si="10">SUM(C30,E30,G30,I30,K30,M30,O30)</f>
        <v>4581</v>
      </c>
      <c r="R30" s="340">
        <f>100/Q30*Q30</f>
        <v>100</v>
      </c>
    </row>
    <row r="31" spans="1:18" s="186" customFormat="1" ht="12" thickTop="1" x14ac:dyDescent="0.2">
      <c r="A31" s="196"/>
      <c r="D31" s="230"/>
      <c r="H31" s="230"/>
      <c r="J31" s="230"/>
      <c r="L31" s="230"/>
      <c r="N31" s="230"/>
      <c r="P31" s="230"/>
      <c r="R31" s="230"/>
    </row>
    <row r="32" spans="1:18" s="159" customFormat="1" ht="11.4" x14ac:dyDescent="0.2">
      <c r="A32" s="162"/>
      <c r="D32" s="162"/>
      <c r="F32" s="162"/>
      <c r="H32" s="162"/>
      <c r="J32" s="162"/>
      <c r="L32" s="162"/>
      <c r="N32" s="162"/>
      <c r="P32" s="162"/>
      <c r="R32" s="162"/>
    </row>
    <row r="33" spans="1:18" s="159" customFormat="1" ht="11.4" x14ac:dyDescent="0.2">
      <c r="A33" s="162"/>
      <c r="R33" s="162"/>
    </row>
    <row r="34" spans="1:18" s="159" customFormat="1" ht="11.4" x14ac:dyDescent="0.2">
      <c r="A34" s="162"/>
      <c r="R34" s="162"/>
    </row>
    <row r="35" spans="1:18" s="159" customFormat="1" ht="11.4" x14ac:dyDescent="0.2">
      <c r="A35" s="162"/>
      <c r="R35" s="162"/>
    </row>
    <row r="36" spans="1:18" s="159" customFormat="1" ht="11.4" x14ac:dyDescent="0.2">
      <c r="A36" s="162"/>
      <c r="R36" s="162"/>
    </row>
    <row r="37" spans="1:18" s="159" customFormat="1" ht="11.4" x14ac:dyDescent="0.2">
      <c r="A37" s="162"/>
      <c r="R37" s="162"/>
    </row>
    <row r="38" spans="1:18" s="159" customFormat="1" ht="11.4" x14ac:dyDescent="0.2">
      <c r="A38" s="162"/>
      <c r="R38" s="162"/>
    </row>
    <row r="39" spans="1:18" s="159" customFormat="1" ht="11.4" x14ac:dyDescent="0.2">
      <c r="A39" s="162"/>
      <c r="C39" s="163"/>
      <c r="D39" s="164"/>
      <c r="E39" s="163"/>
      <c r="F39" s="164"/>
      <c r="H39" s="162"/>
      <c r="J39" s="162"/>
      <c r="L39" s="162"/>
      <c r="N39" s="162"/>
      <c r="P39" s="162"/>
      <c r="R39" s="162"/>
    </row>
    <row r="40" spans="1:18" s="159" customFormat="1" ht="11.4" x14ac:dyDescent="0.2">
      <c r="A40" s="162"/>
      <c r="C40" s="163"/>
      <c r="D40" s="164"/>
      <c r="E40" s="163"/>
      <c r="F40" s="164"/>
      <c r="H40" s="162"/>
      <c r="J40" s="162"/>
      <c r="L40" s="162"/>
      <c r="N40" s="162"/>
      <c r="P40" s="162"/>
      <c r="R40" s="162"/>
    </row>
    <row r="41" spans="1:18" s="159" customFormat="1" ht="11.4" x14ac:dyDescent="0.2">
      <c r="A41" s="162"/>
      <c r="C41" s="163"/>
      <c r="D41" s="164"/>
      <c r="E41" s="163"/>
      <c r="F41" s="164"/>
      <c r="H41" s="162"/>
      <c r="J41" s="162"/>
      <c r="L41" s="162"/>
      <c r="N41" s="162"/>
      <c r="P41" s="162"/>
      <c r="R41" s="162"/>
    </row>
    <row r="42" spans="1:18" s="159" customFormat="1" ht="11.4" x14ac:dyDescent="0.2">
      <c r="A42" s="162"/>
      <c r="C42" s="163"/>
      <c r="D42" s="164"/>
      <c r="E42" s="163"/>
      <c r="F42" s="164"/>
      <c r="H42" s="162"/>
      <c r="J42" s="162"/>
      <c r="L42" s="162"/>
      <c r="N42" s="162"/>
      <c r="P42" s="162"/>
      <c r="R42" s="162"/>
    </row>
  </sheetData>
  <mergeCells count="23">
    <mergeCell ref="A28:A30"/>
    <mergeCell ref="Q6:R6"/>
    <mergeCell ref="A8:A10"/>
    <mergeCell ref="A12:A14"/>
    <mergeCell ref="A16:A18"/>
    <mergeCell ref="A20:A22"/>
    <mergeCell ref="A24:A26"/>
    <mergeCell ref="A5:A7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8" scale="87" orientation="landscape" horizontalDpi="300" verticalDpi="300" r:id="rId1"/>
  <headerFooter differentOddEven="1"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58"/>
  <sheetViews>
    <sheetView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20" sqref="J20"/>
    </sheetView>
  </sheetViews>
  <sheetFormatPr defaultColWidth="9.109375" defaultRowHeight="13.8" x14ac:dyDescent="0.25"/>
  <cols>
    <col min="1" max="1" width="11" style="6" customWidth="1"/>
    <col min="2" max="2" width="30.88671875" style="1" customWidth="1"/>
    <col min="3" max="3" width="9" style="56" customWidth="1"/>
    <col min="4" max="4" width="9" style="57" customWidth="1"/>
    <col min="5" max="5" width="9" style="56" customWidth="1"/>
    <col min="6" max="6" width="9" style="57" customWidth="1"/>
    <col min="7" max="7" width="9" style="1" customWidth="1"/>
    <col min="8" max="8" width="9" style="6" customWidth="1"/>
    <col min="9" max="9" width="9" style="1" customWidth="1"/>
    <col min="10" max="10" width="9" style="6" customWidth="1"/>
    <col min="11" max="11" width="9" style="1" customWidth="1"/>
    <col min="12" max="12" width="9" style="6" customWidth="1"/>
    <col min="13" max="13" width="9" style="1" customWidth="1"/>
    <col min="14" max="14" width="9" style="6" customWidth="1"/>
    <col min="15" max="15" width="9" style="1" customWidth="1"/>
    <col min="16" max="16" width="9" style="6" customWidth="1"/>
    <col min="17" max="17" width="9" style="1" customWidth="1"/>
    <col min="18" max="18" width="9" style="6" customWidth="1"/>
    <col min="19" max="16384" width="9.109375" style="1"/>
  </cols>
  <sheetData>
    <row r="1" spans="1:18" s="3" customFormat="1" ht="18" customHeight="1" x14ac:dyDescent="0.3">
      <c r="A1" s="60" t="s">
        <v>36</v>
      </c>
      <c r="C1" s="53"/>
      <c r="D1" s="54"/>
      <c r="E1" s="53"/>
      <c r="F1" s="54"/>
      <c r="H1" s="24"/>
      <c r="J1" s="24"/>
      <c r="L1" s="24"/>
      <c r="N1" s="24"/>
      <c r="P1" s="24"/>
      <c r="R1" s="24"/>
    </row>
    <row r="2" spans="1:18" s="3" customFormat="1" ht="18" customHeight="1" x14ac:dyDescent="0.3">
      <c r="A2" s="2"/>
      <c r="B2" s="2"/>
      <c r="C2" s="53"/>
      <c r="D2" s="54"/>
      <c r="E2" s="53"/>
      <c r="F2" s="54"/>
      <c r="H2" s="24"/>
      <c r="J2" s="24"/>
      <c r="L2" s="24"/>
      <c r="N2" s="24"/>
      <c r="P2" s="24"/>
      <c r="R2" s="24"/>
    </row>
    <row r="3" spans="1:18" s="3" customFormat="1" ht="18" customHeight="1" x14ac:dyDescent="0.3">
      <c r="A3" s="2" t="s">
        <v>148</v>
      </c>
      <c r="B3" s="2" t="s">
        <v>85</v>
      </c>
      <c r="C3" s="53"/>
      <c r="D3" s="54"/>
      <c r="E3" s="53"/>
      <c r="F3" s="54"/>
      <c r="H3" s="24"/>
      <c r="J3" s="24"/>
      <c r="L3" s="24"/>
      <c r="N3" s="24"/>
      <c r="P3" s="24"/>
      <c r="R3" s="24"/>
    </row>
    <row r="4" spans="1:18" ht="18" customHeight="1" thickBot="1" x14ac:dyDescent="0.3">
      <c r="A4" s="4"/>
      <c r="B4" s="5"/>
      <c r="C4" s="55"/>
      <c r="D4" s="55"/>
      <c r="E4" s="55"/>
      <c r="F4" s="5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8" customFormat="1" ht="18" customHeight="1" thickTop="1" x14ac:dyDescent="0.3">
      <c r="A5" s="388" t="s">
        <v>13</v>
      </c>
      <c r="B5" s="103"/>
      <c r="C5" s="381" t="s">
        <v>42</v>
      </c>
      <c r="D5" s="383"/>
      <c r="E5" s="381" t="s">
        <v>43</v>
      </c>
      <c r="F5" s="383"/>
      <c r="G5" s="381" t="s">
        <v>44</v>
      </c>
      <c r="H5" s="381"/>
      <c r="I5" s="386" t="s">
        <v>45</v>
      </c>
      <c r="J5" s="387"/>
      <c r="K5" s="381" t="s">
        <v>46</v>
      </c>
      <c r="L5" s="381"/>
      <c r="M5" s="386" t="s">
        <v>47</v>
      </c>
      <c r="N5" s="387"/>
      <c r="O5" s="381" t="s">
        <v>48</v>
      </c>
      <c r="P5" s="381"/>
      <c r="Q5" s="382" t="s">
        <v>1</v>
      </c>
      <c r="R5" s="383"/>
    </row>
    <row r="6" spans="1:18" s="28" customFormat="1" ht="18" customHeight="1" x14ac:dyDescent="0.3">
      <c r="A6" s="389"/>
      <c r="B6" s="104"/>
      <c r="C6" s="384" t="s">
        <v>37</v>
      </c>
      <c r="D6" s="385"/>
      <c r="E6" s="384" t="s">
        <v>37</v>
      </c>
      <c r="F6" s="385"/>
      <c r="G6" s="384" t="s">
        <v>37</v>
      </c>
      <c r="H6" s="385"/>
      <c r="I6" s="384" t="s">
        <v>37</v>
      </c>
      <c r="J6" s="385"/>
      <c r="K6" s="384" t="s">
        <v>37</v>
      </c>
      <c r="L6" s="385"/>
      <c r="M6" s="384" t="s">
        <v>37</v>
      </c>
      <c r="N6" s="385"/>
      <c r="O6" s="384" t="s">
        <v>37</v>
      </c>
      <c r="P6" s="385"/>
      <c r="Q6" s="384" t="s">
        <v>39</v>
      </c>
      <c r="R6" s="385"/>
    </row>
    <row r="7" spans="1:18" s="28" customFormat="1" ht="18" customHeight="1" thickBot="1" x14ac:dyDescent="0.35">
      <c r="A7" s="390"/>
      <c r="B7" s="105"/>
      <c r="C7" s="106" t="s">
        <v>2</v>
      </c>
      <c r="D7" s="107" t="s">
        <v>3</v>
      </c>
      <c r="E7" s="106" t="s">
        <v>2</v>
      </c>
      <c r="F7" s="107" t="s">
        <v>3</v>
      </c>
      <c r="G7" s="106" t="s">
        <v>2</v>
      </c>
      <c r="H7" s="106" t="s">
        <v>3</v>
      </c>
      <c r="I7" s="108" t="s">
        <v>2</v>
      </c>
      <c r="J7" s="109" t="s">
        <v>3</v>
      </c>
      <c r="K7" s="106" t="s">
        <v>2</v>
      </c>
      <c r="L7" s="106" t="s">
        <v>3</v>
      </c>
      <c r="M7" s="108" t="s">
        <v>2</v>
      </c>
      <c r="N7" s="109" t="s">
        <v>3</v>
      </c>
      <c r="O7" s="106" t="s">
        <v>2</v>
      </c>
      <c r="P7" s="106" t="s">
        <v>3</v>
      </c>
      <c r="Q7" s="110" t="s">
        <v>2</v>
      </c>
      <c r="R7" s="107" t="s">
        <v>3</v>
      </c>
    </row>
    <row r="8" spans="1:18" s="182" customFormat="1" ht="18" customHeight="1" thickTop="1" x14ac:dyDescent="0.2">
      <c r="A8" s="391" t="s">
        <v>60</v>
      </c>
      <c r="B8" s="177" t="s">
        <v>50</v>
      </c>
      <c r="C8" s="171">
        <v>601</v>
      </c>
      <c r="D8" s="68">
        <f>100/C10*C8</f>
        <v>59.860557768924302</v>
      </c>
      <c r="E8" s="175">
        <v>565</v>
      </c>
      <c r="F8" s="117">
        <f>100/E10*E8</f>
        <v>61.34636264929425</v>
      </c>
      <c r="G8" s="171">
        <v>578</v>
      </c>
      <c r="H8" s="68">
        <f>100/G10*G8</f>
        <v>56.007751937984501</v>
      </c>
      <c r="I8" s="175">
        <v>498</v>
      </c>
      <c r="J8" s="117">
        <f>100/I10*I8</f>
        <v>45.814167433302664</v>
      </c>
      <c r="K8" s="171">
        <f>SUM(K12,K16,K20,K24,K28,K32,K36,K40,K44)</f>
        <v>488</v>
      </c>
      <c r="L8" s="117">
        <f>100/K10*K8</f>
        <v>48.126232741617358</v>
      </c>
      <c r="M8" s="175">
        <f>SUM(M12,M16,M20,M24,M28,M32,M40,M44,)</f>
        <v>425</v>
      </c>
      <c r="N8" s="117">
        <f>100/M10*M8</f>
        <v>47.433035714285715</v>
      </c>
      <c r="O8" s="171">
        <f>SUM(O12,O16,O20,O24,O28,O32,O40,O44,)</f>
        <v>329</v>
      </c>
      <c r="P8" s="68">
        <f>100/O10*O8</f>
        <v>33.299595141700401</v>
      </c>
      <c r="Q8" s="71">
        <f t="shared" ref="Q8:Q9" si="0">SUM(C8,E8,G8,I8,K8,M8,O8)</f>
        <v>3484</v>
      </c>
      <c r="R8" s="117">
        <f>100/Q10*Q8</f>
        <v>56.558441558441551</v>
      </c>
    </row>
    <row r="9" spans="1:18" s="182" customFormat="1" ht="18" customHeight="1" x14ac:dyDescent="0.2">
      <c r="A9" s="392"/>
      <c r="B9" s="179" t="s">
        <v>171</v>
      </c>
      <c r="C9" s="172">
        <f>SUM(C10-C8)</f>
        <v>403</v>
      </c>
      <c r="D9" s="74">
        <f>100/C10*C9</f>
        <v>40.139442231075698</v>
      </c>
      <c r="E9" s="173">
        <f>SUM(E10-E8)</f>
        <v>356</v>
      </c>
      <c r="F9" s="118">
        <f>100/E10*E9</f>
        <v>38.653637350705758</v>
      </c>
      <c r="G9" s="172">
        <f>SUM(G10-G8)</f>
        <v>454</v>
      </c>
      <c r="H9" s="74">
        <f>100/G10*G9</f>
        <v>43.992248062015506</v>
      </c>
      <c r="I9" s="173">
        <f>SUM(I10-I8)</f>
        <v>589</v>
      </c>
      <c r="J9" s="118">
        <f>100/I10*I9</f>
        <v>54.185832566697329</v>
      </c>
      <c r="K9" s="172">
        <f>SUM(K10-K8)</f>
        <v>526</v>
      </c>
      <c r="L9" s="118">
        <f>100/K10*K9</f>
        <v>51.873767258382642</v>
      </c>
      <c r="M9" s="172">
        <f>SUM(M10-M8)</f>
        <v>471</v>
      </c>
      <c r="N9" s="118">
        <f>100/M10*M9</f>
        <v>52.566964285714292</v>
      </c>
      <c r="O9" s="172">
        <f>SUM(O10-O8)</f>
        <v>659</v>
      </c>
      <c r="P9" s="74">
        <f>100/O10*O9</f>
        <v>66.700404858299592</v>
      </c>
      <c r="Q9" s="77">
        <f t="shared" si="0"/>
        <v>3458</v>
      </c>
      <c r="R9" s="118">
        <f>100/Q10*Q9</f>
        <v>56.136363636363633</v>
      </c>
    </row>
    <row r="10" spans="1:18" s="182" customFormat="1" ht="18" customHeight="1" thickBot="1" x14ac:dyDescent="0.25">
      <c r="A10" s="393"/>
      <c r="B10" s="181" t="s">
        <v>1</v>
      </c>
      <c r="C10" s="82">
        <v>1004</v>
      </c>
      <c r="D10" s="83">
        <f>100/C10*C10</f>
        <v>100</v>
      </c>
      <c r="E10" s="82">
        <v>921</v>
      </c>
      <c r="F10" s="83">
        <f>100/E10*E10</f>
        <v>100</v>
      </c>
      <c r="G10" s="82">
        <v>1032</v>
      </c>
      <c r="H10" s="83">
        <f>100/G10*G10</f>
        <v>100</v>
      </c>
      <c r="I10" s="82">
        <v>1087</v>
      </c>
      <c r="J10" s="243">
        <f>100/I10*I10</f>
        <v>100</v>
      </c>
      <c r="K10" s="82">
        <f>SUM(K14,K18,K22,K26,K30,K34,K38,K42,K46)</f>
        <v>1014</v>
      </c>
      <c r="L10" s="243">
        <f>100/K10*K10</f>
        <v>100</v>
      </c>
      <c r="M10" s="82">
        <f>SUM(M14+M18+M22+M26+M30+M34+M38+M42+M46)</f>
        <v>896</v>
      </c>
      <c r="N10" s="243">
        <f>100/M10*M10</f>
        <v>100</v>
      </c>
      <c r="O10" s="82">
        <f>SUM(O14+O18+O22+O26+O30+O34+O38+O42+O46)</f>
        <v>988</v>
      </c>
      <c r="P10" s="243">
        <f>100/O10*O10</f>
        <v>100</v>
      </c>
      <c r="Q10" s="82">
        <f>SUM(C10,E10,G10,I10,K10,M14,O10)</f>
        <v>6160</v>
      </c>
      <c r="R10" s="245">
        <f>100/Q10*Q10</f>
        <v>99.999999999999986</v>
      </c>
    </row>
    <row r="11" spans="1:18" s="182" customFormat="1" ht="18" customHeight="1" thickTop="1" thickBot="1" x14ac:dyDescent="0.35">
      <c r="A11" s="184"/>
      <c r="B11" s="185"/>
      <c r="C11" s="87"/>
      <c r="D11" s="89"/>
      <c r="E11" s="87"/>
      <c r="F11" s="87"/>
      <c r="G11" s="87"/>
      <c r="H11" s="89"/>
      <c r="I11" s="87"/>
      <c r="J11" s="89"/>
      <c r="K11" s="87"/>
      <c r="L11" s="89"/>
      <c r="M11" s="87"/>
      <c r="N11" s="89"/>
      <c r="O11" s="87"/>
      <c r="P11" s="89"/>
      <c r="Q11" s="87"/>
      <c r="R11" s="89"/>
    </row>
    <row r="12" spans="1:18" s="186" customFormat="1" ht="18" customHeight="1" thickTop="1" x14ac:dyDescent="0.2">
      <c r="A12" s="391" t="s">
        <v>61</v>
      </c>
      <c r="B12" s="177" t="s">
        <v>50</v>
      </c>
      <c r="C12" s="171">
        <v>122</v>
      </c>
      <c r="D12" s="68">
        <f>100/C14*C12</f>
        <v>97.600000000000009</v>
      </c>
      <c r="E12" s="175">
        <v>121</v>
      </c>
      <c r="F12" s="117">
        <f>100/E14*E12</f>
        <v>99.180327868852459</v>
      </c>
      <c r="G12" s="171">
        <v>125</v>
      </c>
      <c r="H12" s="68">
        <f>100/G14*G12</f>
        <v>100</v>
      </c>
      <c r="I12" s="175">
        <v>127</v>
      </c>
      <c r="J12" s="117">
        <f>100/I14*I12</f>
        <v>100</v>
      </c>
      <c r="K12" s="171">
        <v>128</v>
      </c>
      <c r="L12" s="117">
        <f>100/K14*K12</f>
        <v>100</v>
      </c>
      <c r="M12" s="175">
        <v>114</v>
      </c>
      <c r="N12" s="117">
        <f>100/M14*M12</f>
        <v>100</v>
      </c>
      <c r="O12" s="171">
        <v>124</v>
      </c>
      <c r="P12" s="117">
        <f>100/O14*O12</f>
        <v>99.2</v>
      </c>
      <c r="Q12" s="120">
        <f t="shared" ref="Q12:Q13" si="1">SUM(C12,E12,G12,I12,K12,M12,O12)</f>
        <v>861</v>
      </c>
      <c r="R12" s="117">
        <f>100/Q14*Q12</f>
        <v>99.422632794457272</v>
      </c>
    </row>
    <row r="13" spans="1:18" s="186" customFormat="1" ht="18" customHeight="1" x14ac:dyDescent="0.2">
      <c r="A13" s="392"/>
      <c r="B13" s="179" t="s">
        <v>171</v>
      </c>
      <c r="C13" s="78">
        <f>SUM(C14-C12)</f>
        <v>3</v>
      </c>
      <c r="D13" s="118">
        <f>100/C14*C13</f>
        <v>2.4000000000000004</v>
      </c>
      <c r="E13" s="78">
        <f>SUM(E14-E12)</f>
        <v>1</v>
      </c>
      <c r="F13" s="118">
        <f>100/E14*E13</f>
        <v>0.81967213114754101</v>
      </c>
      <c r="G13" s="78">
        <f>SUM(G14-G12)</f>
        <v>0</v>
      </c>
      <c r="H13" s="74">
        <f>100/G14*G13</f>
        <v>0</v>
      </c>
      <c r="I13" s="173">
        <f>SUM(I14-I12)</f>
        <v>0</v>
      </c>
      <c r="J13" s="118">
        <f>100/I14*I13</f>
        <v>0</v>
      </c>
      <c r="K13" s="172">
        <f>SUM(K14-K12)</f>
        <v>0</v>
      </c>
      <c r="L13" s="118">
        <f>100/K14*K13</f>
        <v>0</v>
      </c>
      <c r="M13" s="172">
        <f>SUM(M14-M12)</f>
        <v>0</v>
      </c>
      <c r="N13" s="118">
        <f>100/M14*M13</f>
        <v>0</v>
      </c>
      <c r="O13" s="172">
        <v>1</v>
      </c>
      <c r="P13" s="118">
        <f>100/O14*O13</f>
        <v>0.8</v>
      </c>
      <c r="Q13" s="78">
        <f t="shared" si="1"/>
        <v>5</v>
      </c>
      <c r="R13" s="118">
        <f>100/Q14*Q13</f>
        <v>0.57736720554272514</v>
      </c>
    </row>
    <row r="14" spans="1:18" s="186" customFormat="1" ht="18" customHeight="1" thickBot="1" x14ac:dyDescent="0.25">
      <c r="A14" s="392"/>
      <c r="B14" s="181" t="s">
        <v>1</v>
      </c>
      <c r="C14" s="82">
        <v>125</v>
      </c>
      <c r="D14" s="83">
        <f>100/C14*C14</f>
        <v>100</v>
      </c>
      <c r="E14" s="82">
        <v>122</v>
      </c>
      <c r="F14" s="83">
        <f>100/E14*E14</f>
        <v>100</v>
      </c>
      <c r="G14" s="82">
        <v>125</v>
      </c>
      <c r="H14" s="83">
        <f>100/G14*G14</f>
        <v>100</v>
      </c>
      <c r="I14" s="82">
        <v>127</v>
      </c>
      <c r="J14" s="243">
        <f>100/I14*I14</f>
        <v>100</v>
      </c>
      <c r="K14" s="82">
        <v>128</v>
      </c>
      <c r="L14" s="243">
        <f>100/K14*K14</f>
        <v>100</v>
      </c>
      <c r="M14" s="82">
        <v>114</v>
      </c>
      <c r="N14" s="243">
        <f>100/M14*M14</f>
        <v>100</v>
      </c>
      <c r="O14" s="82">
        <f>SUM(O12:O13)</f>
        <v>125</v>
      </c>
      <c r="P14" s="243">
        <f>100/O14*O14</f>
        <v>100</v>
      </c>
      <c r="Q14" s="82">
        <f>SUM(C14,E14,G14,I14,K14,M14,O14)</f>
        <v>866</v>
      </c>
      <c r="R14" s="245">
        <f>100/Q14*Q14</f>
        <v>100</v>
      </c>
    </row>
    <row r="15" spans="1:18" s="186" customFormat="1" ht="18" customHeight="1" thickTop="1" thickBot="1" x14ac:dyDescent="0.25">
      <c r="A15" s="187"/>
      <c r="C15" s="165"/>
      <c r="D15" s="229"/>
      <c r="E15" s="165"/>
      <c r="F15" s="165"/>
      <c r="G15" s="165"/>
      <c r="H15" s="229"/>
      <c r="I15" s="165"/>
      <c r="J15" s="229"/>
      <c r="K15" s="165"/>
      <c r="L15" s="229"/>
      <c r="M15" s="165"/>
      <c r="N15" s="229"/>
      <c r="O15" s="165"/>
      <c r="P15" s="229"/>
      <c r="Q15" s="165"/>
      <c r="R15" s="229"/>
    </row>
    <row r="16" spans="1:18" s="186" customFormat="1" ht="18" customHeight="1" thickTop="1" x14ac:dyDescent="0.2">
      <c r="A16" s="391" t="s">
        <v>62</v>
      </c>
      <c r="B16" s="177" t="s">
        <v>50</v>
      </c>
      <c r="C16" s="71">
        <v>0</v>
      </c>
      <c r="D16" s="68">
        <v>0</v>
      </c>
      <c r="E16" s="175">
        <v>39</v>
      </c>
      <c r="F16" s="117">
        <f>100/E18*E16</f>
        <v>55.714285714285715</v>
      </c>
      <c r="G16" s="171">
        <v>51</v>
      </c>
      <c r="H16" s="68">
        <f>100/G18*G16</f>
        <v>77.272727272727266</v>
      </c>
      <c r="I16" s="175">
        <v>31</v>
      </c>
      <c r="J16" s="117">
        <f>100/I18*I16</f>
        <v>60.784313725490193</v>
      </c>
      <c r="K16" s="171">
        <v>30</v>
      </c>
      <c r="L16" s="117">
        <f>100/K18*K16</f>
        <v>68.181818181818187</v>
      </c>
      <c r="M16" s="175">
        <v>89</v>
      </c>
      <c r="N16" s="117">
        <f>100/M18*M16</f>
        <v>100</v>
      </c>
      <c r="O16" s="171">
        <v>32</v>
      </c>
      <c r="P16" s="68">
        <f>100/O18*O16</f>
        <v>76.19047619047619</v>
      </c>
      <c r="Q16" s="71">
        <f t="shared" ref="Q16:Q17" si="2">SUM(C16,E16,G16,I16,K16,M16,O16)</f>
        <v>272</v>
      </c>
      <c r="R16" s="117">
        <f>100/Q18*Q16</f>
        <v>75.138121546961329</v>
      </c>
    </row>
    <row r="17" spans="1:18" s="186" customFormat="1" ht="18" customHeight="1" x14ac:dyDescent="0.2">
      <c r="A17" s="392"/>
      <c r="B17" s="179" t="s">
        <v>171</v>
      </c>
      <c r="C17" s="78">
        <f>SUM(C18-C16)</f>
        <v>0</v>
      </c>
      <c r="D17" s="74">
        <v>0</v>
      </c>
      <c r="E17" s="173">
        <f>SUM(E18-E16)</f>
        <v>31</v>
      </c>
      <c r="F17" s="118">
        <f>100/E18*E17</f>
        <v>44.285714285714285</v>
      </c>
      <c r="G17" s="172">
        <f>SUM(G18-G16)</f>
        <v>15</v>
      </c>
      <c r="H17" s="74">
        <f>100/G18*G17</f>
        <v>22.727272727272727</v>
      </c>
      <c r="I17" s="173">
        <f>SUM(I18-I16)</f>
        <v>20</v>
      </c>
      <c r="J17" s="118">
        <f>100/I18*I17</f>
        <v>39.2156862745098</v>
      </c>
      <c r="K17" s="172">
        <f>SUM(K18-K16)</f>
        <v>14</v>
      </c>
      <c r="L17" s="118">
        <f>100/K18*K17</f>
        <v>31.81818181818182</v>
      </c>
      <c r="M17" s="172">
        <f>SUM(M18-M16)</f>
        <v>0</v>
      </c>
      <c r="N17" s="118">
        <f>100/M18*M17</f>
        <v>0</v>
      </c>
      <c r="O17" s="172">
        <v>10</v>
      </c>
      <c r="P17" s="74">
        <v>10</v>
      </c>
      <c r="Q17" s="77">
        <f t="shared" si="2"/>
        <v>90</v>
      </c>
      <c r="R17" s="118">
        <f>100/Q18*Q17</f>
        <v>24.861878453038674</v>
      </c>
    </row>
    <row r="18" spans="1:18" s="186" customFormat="1" ht="18" customHeight="1" thickBot="1" x14ac:dyDescent="0.25">
      <c r="A18" s="393"/>
      <c r="B18" s="181" t="s">
        <v>1</v>
      </c>
      <c r="C18" s="82">
        <v>0</v>
      </c>
      <c r="D18" s="83">
        <v>0</v>
      </c>
      <c r="E18" s="82">
        <v>70</v>
      </c>
      <c r="F18" s="83">
        <f>100/E18*E18</f>
        <v>100</v>
      </c>
      <c r="G18" s="93">
        <v>66</v>
      </c>
      <c r="H18" s="94">
        <f>100/G18*G18</f>
        <v>100</v>
      </c>
      <c r="I18" s="93">
        <v>51</v>
      </c>
      <c r="J18" s="267">
        <f>100/I18*I18</f>
        <v>100</v>
      </c>
      <c r="K18" s="82">
        <v>44</v>
      </c>
      <c r="L18" s="267">
        <f>100/K18*K18</f>
        <v>100.00000000000001</v>
      </c>
      <c r="M18" s="82">
        <v>89</v>
      </c>
      <c r="N18" s="243">
        <f>100/M18*M18</f>
        <v>100</v>
      </c>
      <c r="O18" s="82">
        <f>SUM(O16:O17)</f>
        <v>42</v>
      </c>
      <c r="P18" s="243">
        <f>SUM(P16:P17)</f>
        <v>86.19047619047619</v>
      </c>
      <c r="Q18" s="82">
        <f t="shared" ref="Q18" si="3">SUM(C18,E18,G18,I18,K18,M18,O18)</f>
        <v>362</v>
      </c>
      <c r="R18" s="245">
        <f>100/Q18*Q18</f>
        <v>100</v>
      </c>
    </row>
    <row r="19" spans="1:18" s="186" customFormat="1" ht="18" customHeight="1" thickTop="1" thickBot="1" x14ac:dyDescent="0.25">
      <c r="A19" s="187"/>
      <c r="C19" s="165"/>
      <c r="D19" s="229"/>
      <c r="E19" s="165"/>
      <c r="F19" s="165"/>
      <c r="G19" s="165"/>
      <c r="H19" s="229"/>
      <c r="I19" s="165"/>
      <c r="J19" s="229"/>
      <c r="K19" s="165"/>
      <c r="L19" s="229"/>
      <c r="M19" s="165"/>
      <c r="N19" s="229"/>
      <c r="O19" s="165"/>
      <c r="P19" s="229"/>
      <c r="Q19" s="165"/>
      <c r="R19" s="229"/>
    </row>
    <row r="20" spans="1:18" s="186" customFormat="1" ht="18" customHeight="1" thickTop="1" x14ac:dyDescent="0.2">
      <c r="A20" s="391" t="s">
        <v>63</v>
      </c>
      <c r="B20" s="177" t="s">
        <v>50</v>
      </c>
      <c r="C20" s="171">
        <v>89</v>
      </c>
      <c r="D20" s="68">
        <f>100/C22*C20</f>
        <v>44.5</v>
      </c>
      <c r="E20" s="175">
        <v>96</v>
      </c>
      <c r="F20" s="117">
        <f>100/E22*E20</f>
        <v>70.588235294117652</v>
      </c>
      <c r="G20" s="174">
        <v>81</v>
      </c>
      <c r="H20" s="97">
        <f>100/G22*G20</f>
        <v>57.446808510638299</v>
      </c>
      <c r="I20" s="194">
        <v>62</v>
      </c>
      <c r="J20" s="268">
        <f>100/I22*I20</f>
        <v>55.855855855855857</v>
      </c>
      <c r="K20" s="171">
        <v>63</v>
      </c>
      <c r="L20" s="268">
        <f>100/K22*K20</f>
        <v>66.315789473684205</v>
      </c>
      <c r="M20" s="175">
        <v>84</v>
      </c>
      <c r="N20" s="117">
        <f>100/M22*M20</f>
        <v>89.361702127659569</v>
      </c>
      <c r="O20" s="171">
        <v>80</v>
      </c>
      <c r="P20" s="117">
        <v>80</v>
      </c>
      <c r="Q20" s="120">
        <f t="shared" ref="Q20:Q21" si="4">SUM(C20,E20,G20,I20,K20,M20,O20)</f>
        <v>555</v>
      </c>
      <c r="R20" s="117">
        <f>100/Q22*Q20</f>
        <v>63.428571428571423</v>
      </c>
    </row>
    <row r="21" spans="1:18" s="186" customFormat="1" ht="18" customHeight="1" x14ac:dyDescent="0.2">
      <c r="A21" s="392"/>
      <c r="B21" s="179" t="s">
        <v>171</v>
      </c>
      <c r="C21" s="78">
        <v>0</v>
      </c>
      <c r="D21" s="118">
        <f>100/C22*C21</f>
        <v>0</v>
      </c>
      <c r="E21" s="78">
        <v>0</v>
      </c>
      <c r="F21" s="118">
        <f>100/E22*E21</f>
        <v>0</v>
      </c>
      <c r="G21" s="78">
        <v>0</v>
      </c>
      <c r="H21" s="74">
        <f>100/G22*G21</f>
        <v>0</v>
      </c>
      <c r="I21" s="195">
        <v>18</v>
      </c>
      <c r="J21" s="121">
        <f>100/I22*I21</f>
        <v>16.216216216216218</v>
      </c>
      <c r="K21" s="172">
        <v>0</v>
      </c>
      <c r="L21" s="121">
        <f>100/K22*K21</f>
        <v>0</v>
      </c>
      <c r="M21" s="173">
        <f>SUM(M22-M20)</f>
        <v>10</v>
      </c>
      <c r="N21" s="118">
        <f>100/M22*M21</f>
        <v>10.638297872340425</v>
      </c>
      <c r="O21" s="172">
        <v>18</v>
      </c>
      <c r="P21" s="118">
        <v>18</v>
      </c>
      <c r="Q21" s="78">
        <f t="shared" si="4"/>
        <v>46</v>
      </c>
      <c r="R21" s="118">
        <f>100/Q22*Q21</f>
        <v>5.2571428571428571</v>
      </c>
    </row>
    <row r="22" spans="1:18" s="186" customFormat="1" ht="18" customHeight="1" thickBot="1" x14ac:dyDescent="0.25">
      <c r="A22" s="393"/>
      <c r="B22" s="181" t="s">
        <v>1</v>
      </c>
      <c r="C22" s="93">
        <v>200</v>
      </c>
      <c r="D22" s="83">
        <f>100/C22*C22</f>
        <v>100</v>
      </c>
      <c r="E22" s="82">
        <v>136</v>
      </c>
      <c r="F22" s="83">
        <f>100/E22*E22</f>
        <v>100</v>
      </c>
      <c r="G22" s="93">
        <v>141</v>
      </c>
      <c r="H22" s="94">
        <f>100/G22*G22</f>
        <v>100</v>
      </c>
      <c r="I22" s="93">
        <v>111</v>
      </c>
      <c r="J22" s="267">
        <f>100/I22*I22</f>
        <v>100</v>
      </c>
      <c r="K22" s="82">
        <v>95</v>
      </c>
      <c r="L22" s="267">
        <f>100/K22*K22</f>
        <v>100</v>
      </c>
      <c r="M22" s="82">
        <v>94</v>
      </c>
      <c r="N22" s="243">
        <f>100/M22*M22</f>
        <v>100</v>
      </c>
      <c r="O22" s="82">
        <f>SUM(O20:O21)</f>
        <v>98</v>
      </c>
      <c r="P22" s="245">
        <f>100/O22*O22</f>
        <v>100</v>
      </c>
      <c r="Q22" s="100">
        <f t="shared" ref="Q22" si="5">SUM(C22,E22,G22,I22,K22,M22,O22)</f>
        <v>875</v>
      </c>
      <c r="R22" s="245">
        <f>100/Q22*Q22</f>
        <v>100</v>
      </c>
    </row>
    <row r="23" spans="1:18" s="186" customFormat="1" ht="18" customHeight="1" thickTop="1" thickBot="1" x14ac:dyDescent="0.25">
      <c r="A23" s="187"/>
      <c r="C23" s="188"/>
      <c r="D23" s="240"/>
      <c r="E23" s="224"/>
      <c r="F23" s="224"/>
      <c r="G23" s="224"/>
      <c r="H23" s="240"/>
      <c r="I23" s="188"/>
      <c r="J23" s="240"/>
      <c r="K23" s="188"/>
      <c r="L23" s="240"/>
      <c r="M23" s="188"/>
      <c r="N23" s="240"/>
      <c r="O23" s="188"/>
      <c r="P23" s="240"/>
      <c r="Q23" s="188"/>
      <c r="R23" s="229"/>
    </row>
    <row r="24" spans="1:18" s="186" customFormat="1" ht="18" customHeight="1" thickTop="1" x14ac:dyDescent="0.2">
      <c r="A24" s="391" t="s">
        <v>64</v>
      </c>
      <c r="B24" s="177" t="s">
        <v>50</v>
      </c>
      <c r="C24" s="71">
        <v>0</v>
      </c>
      <c r="D24" s="68">
        <v>0</v>
      </c>
      <c r="E24" s="77">
        <v>0</v>
      </c>
      <c r="F24" s="117">
        <v>0</v>
      </c>
      <c r="G24" s="174">
        <v>3</v>
      </c>
      <c r="H24" s="97">
        <f>100/G26*G24</f>
        <v>100</v>
      </c>
      <c r="I24" s="194">
        <v>6</v>
      </c>
      <c r="J24" s="268">
        <f>100/I26*I24</f>
        <v>100</v>
      </c>
      <c r="K24" s="171">
        <v>7</v>
      </c>
      <c r="L24" s="268">
        <f>100/K26*K24</f>
        <v>100</v>
      </c>
      <c r="M24" s="175">
        <v>8</v>
      </c>
      <c r="N24" s="117">
        <f>100/M26*M24</f>
        <v>100</v>
      </c>
      <c r="O24" s="171">
        <v>9</v>
      </c>
      <c r="P24" s="68">
        <f>100/O26*O24</f>
        <v>90</v>
      </c>
      <c r="Q24" s="71">
        <f t="shared" ref="Q24:Q25" si="6">SUM(C24,E24,G24,I24,K24,M24,O24)</f>
        <v>33</v>
      </c>
      <c r="R24" s="117">
        <f>100/Q26*Q24</f>
        <v>97.058823529411768</v>
      </c>
    </row>
    <row r="25" spans="1:18" s="186" customFormat="1" ht="18" customHeight="1" x14ac:dyDescent="0.2">
      <c r="A25" s="392"/>
      <c r="B25" s="179" t="s">
        <v>171</v>
      </c>
      <c r="C25" s="78">
        <f>SUM(C26-C24)</f>
        <v>0</v>
      </c>
      <c r="D25" s="74">
        <v>0</v>
      </c>
      <c r="E25" s="77">
        <f>SUM(E26-E24)</f>
        <v>0</v>
      </c>
      <c r="F25" s="118">
        <v>0</v>
      </c>
      <c r="G25" s="77">
        <f>SUM(G26-G24)</f>
        <v>0</v>
      </c>
      <c r="H25" s="118">
        <f>100/G26*G25</f>
        <v>0</v>
      </c>
      <c r="I25" s="195">
        <f>SUM(I26-I24)</f>
        <v>0</v>
      </c>
      <c r="J25" s="121">
        <f>100/I26*I25</f>
        <v>0</v>
      </c>
      <c r="K25" s="172">
        <f>SUM(K26-K24)</f>
        <v>0</v>
      </c>
      <c r="L25" s="121">
        <f>100/K26*K25</f>
        <v>0</v>
      </c>
      <c r="M25" s="173">
        <v>0</v>
      </c>
      <c r="N25" s="118">
        <f>100/M26*M25</f>
        <v>0</v>
      </c>
      <c r="O25" s="172">
        <v>1</v>
      </c>
      <c r="P25" s="118">
        <f>100/O26*O25</f>
        <v>10</v>
      </c>
      <c r="Q25" s="78">
        <f t="shared" si="6"/>
        <v>1</v>
      </c>
      <c r="R25" s="118">
        <f>100/Q26*Q25</f>
        <v>2.9411764705882355</v>
      </c>
    </row>
    <row r="26" spans="1:18" s="186" customFormat="1" ht="18" customHeight="1" thickBot="1" x14ac:dyDescent="0.25">
      <c r="A26" s="393"/>
      <c r="B26" s="181" t="s">
        <v>1</v>
      </c>
      <c r="C26" s="82">
        <v>0</v>
      </c>
      <c r="D26" s="83">
        <v>0</v>
      </c>
      <c r="E26" s="82">
        <v>0</v>
      </c>
      <c r="F26" s="83">
        <v>0</v>
      </c>
      <c r="G26" s="93">
        <v>3</v>
      </c>
      <c r="H26" s="94">
        <f>100/G26*G26</f>
        <v>100</v>
      </c>
      <c r="I26" s="93">
        <v>6</v>
      </c>
      <c r="J26" s="267">
        <f>100/I26*I26</f>
        <v>100</v>
      </c>
      <c r="K26" s="82">
        <v>7</v>
      </c>
      <c r="L26" s="267">
        <f>100/K26*K26</f>
        <v>100</v>
      </c>
      <c r="M26" s="82">
        <v>8</v>
      </c>
      <c r="N26" s="243">
        <f>100/M26*M26</f>
        <v>100</v>
      </c>
      <c r="O26" s="82">
        <f>SUM(O24:O25)</f>
        <v>10</v>
      </c>
      <c r="P26" s="243">
        <f>100/O26*O26</f>
        <v>100</v>
      </c>
      <c r="Q26" s="82">
        <f t="shared" ref="Q26" si="7">SUM(C26,E26,G26,I26,K26,M26,O26)</f>
        <v>34</v>
      </c>
      <c r="R26" s="245">
        <f>100/Q26*Q26</f>
        <v>100</v>
      </c>
    </row>
    <row r="27" spans="1:18" s="186" customFormat="1" ht="18" customHeight="1" thickTop="1" thickBot="1" x14ac:dyDescent="0.25">
      <c r="A27" s="187"/>
      <c r="C27" s="165"/>
      <c r="D27" s="229"/>
      <c r="E27" s="165"/>
      <c r="F27" s="165"/>
      <c r="G27" s="165"/>
      <c r="H27" s="229"/>
      <c r="I27" s="165"/>
      <c r="J27" s="229"/>
      <c r="K27" s="165"/>
      <c r="L27" s="229"/>
      <c r="M27" s="165"/>
      <c r="N27" s="229"/>
      <c r="O27" s="165"/>
      <c r="P27" s="229"/>
      <c r="Q27" s="165"/>
      <c r="R27" s="229"/>
    </row>
    <row r="28" spans="1:18" s="186" customFormat="1" ht="18" customHeight="1" thickTop="1" x14ac:dyDescent="0.2">
      <c r="A28" s="391" t="s">
        <v>65</v>
      </c>
      <c r="B28" s="177" t="s">
        <v>50</v>
      </c>
      <c r="C28" s="171">
        <v>192</v>
      </c>
      <c r="D28" s="68">
        <f>100/C30*C28</f>
        <v>67.844522968197879</v>
      </c>
      <c r="E28" s="175">
        <v>115</v>
      </c>
      <c r="F28" s="117">
        <f>100/E30*E28</f>
        <v>68.047337278106511</v>
      </c>
      <c r="G28" s="174">
        <v>106</v>
      </c>
      <c r="H28" s="97">
        <f>100/G30*G28</f>
        <v>79.104477611940297</v>
      </c>
      <c r="I28" s="194">
        <v>117</v>
      </c>
      <c r="J28" s="268">
        <f>100/I30*I28</f>
        <v>66.477272727272734</v>
      </c>
      <c r="K28" s="171">
        <v>113</v>
      </c>
      <c r="L28" s="268">
        <f>100/K30*K28</f>
        <v>77.931034482758619</v>
      </c>
      <c r="M28" s="175">
        <v>114</v>
      </c>
      <c r="N28" s="117">
        <f>100/M30*M28</f>
        <v>83.82352941176471</v>
      </c>
      <c r="O28" s="171">
        <v>68</v>
      </c>
      <c r="P28" s="68">
        <f>100/O30*O28</f>
        <v>73.118279569892465</v>
      </c>
      <c r="Q28" s="71">
        <f t="shared" ref="Q28:Q29" si="8">SUM(C28,E28,G28,I28,K28,M28,O28)</f>
        <v>825</v>
      </c>
      <c r="R28" s="117">
        <f>100/Q30*Q28</f>
        <v>72.623239436619713</v>
      </c>
    </row>
    <row r="29" spans="1:18" s="186" customFormat="1" ht="18" customHeight="1" x14ac:dyDescent="0.2">
      <c r="A29" s="392"/>
      <c r="B29" s="179" t="s">
        <v>171</v>
      </c>
      <c r="C29" s="172">
        <f>SUM(C30-C28)</f>
        <v>91</v>
      </c>
      <c r="D29" s="74">
        <f>100/C30*C29</f>
        <v>32.155477031802121</v>
      </c>
      <c r="E29" s="77">
        <f>SUM(E30-E28)</f>
        <v>54</v>
      </c>
      <c r="F29" s="118">
        <f>100/E30*E29</f>
        <v>31.952662721893493</v>
      </c>
      <c r="G29" s="176">
        <f>SUM(G30-G28)</f>
        <v>28</v>
      </c>
      <c r="H29" s="91">
        <f>100/G30*G29</f>
        <v>20.895522388059703</v>
      </c>
      <c r="I29" s="195">
        <f>SUM(I30-I28)</f>
        <v>59</v>
      </c>
      <c r="J29" s="121">
        <f>100/I30*I29</f>
        <v>33.522727272727273</v>
      </c>
      <c r="K29" s="172">
        <f>SUM(K30-K28)</f>
        <v>32</v>
      </c>
      <c r="L29" s="121">
        <f>100/K30*K29</f>
        <v>22.068965517241381</v>
      </c>
      <c r="M29" s="172">
        <f>SUM(M30-M28)</f>
        <v>22</v>
      </c>
      <c r="N29" s="121">
        <f>100/M30*M29</f>
        <v>16.176470588235297</v>
      </c>
      <c r="O29" s="172">
        <v>25</v>
      </c>
      <c r="P29" s="74">
        <f>100/O30*O29</f>
        <v>26.881720430107524</v>
      </c>
      <c r="Q29" s="77">
        <f t="shared" si="8"/>
        <v>311</v>
      </c>
      <c r="R29" s="118">
        <f>100/Q30*Q29</f>
        <v>27.37676056338028</v>
      </c>
    </row>
    <row r="30" spans="1:18" s="186" customFormat="1" ht="18" customHeight="1" thickBot="1" x14ac:dyDescent="0.25">
      <c r="A30" s="393"/>
      <c r="B30" s="181" t="s">
        <v>1</v>
      </c>
      <c r="C30" s="82">
        <v>283</v>
      </c>
      <c r="D30" s="83">
        <f>100/C30*C30</f>
        <v>100</v>
      </c>
      <c r="E30" s="82">
        <v>169</v>
      </c>
      <c r="F30" s="83">
        <f>100/E30*E30</f>
        <v>100</v>
      </c>
      <c r="G30" s="93">
        <v>134</v>
      </c>
      <c r="H30" s="94">
        <f>100/G30*G30</f>
        <v>100</v>
      </c>
      <c r="I30" s="93">
        <v>176</v>
      </c>
      <c r="J30" s="267">
        <f>100/I30*I30</f>
        <v>100.00000000000001</v>
      </c>
      <c r="K30" s="82">
        <v>145</v>
      </c>
      <c r="L30" s="267">
        <f>100/K30*K30</f>
        <v>100</v>
      </c>
      <c r="M30" s="82">
        <v>136</v>
      </c>
      <c r="N30" s="243">
        <f>100/M30*M30</f>
        <v>100</v>
      </c>
      <c r="O30" s="82">
        <f>SUM(O28:O29)</f>
        <v>93</v>
      </c>
      <c r="P30" s="243">
        <f>100/O30*O30</f>
        <v>100</v>
      </c>
      <c r="Q30" s="82">
        <f t="shared" ref="Q30" si="9">SUM(C30,E30,G30,I30,K30,M30,O30)</f>
        <v>1136</v>
      </c>
      <c r="R30" s="245">
        <f>100/Q30*Q30</f>
        <v>100</v>
      </c>
    </row>
    <row r="31" spans="1:18" s="186" customFormat="1" ht="18" customHeight="1" thickTop="1" thickBot="1" x14ac:dyDescent="0.25">
      <c r="A31" s="187"/>
      <c r="C31" s="165"/>
      <c r="D31" s="229"/>
      <c r="E31" s="165"/>
      <c r="F31" s="165"/>
      <c r="G31" s="165"/>
      <c r="H31" s="229"/>
      <c r="I31" s="165"/>
      <c r="J31" s="229"/>
      <c r="K31" s="165"/>
      <c r="L31" s="229"/>
      <c r="M31" s="165"/>
      <c r="N31" s="229"/>
      <c r="O31" s="165"/>
      <c r="P31" s="229"/>
      <c r="Q31" s="165"/>
      <c r="R31" s="229"/>
    </row>
    <row r="32" spans="1:18" s="186" customFormat="1" ht="18" customHeight="1" thickTop="1" x14ac:dyDescent="0.2">
      <c r="A32" s="391" t="s">
        <v>66</v>
      </c>
      <c r="B32" s="177" t="s">
        <v>50</v>
      </c>
      <c r="C32" s="171">
        <v>8</v>
      </c>
      <c r="D32" s="68">
        <f>100/C34*C32</f>
        <v>17.391304347826086</v>
      </c>
      <c r="E32" s="175">
        <v>11</v>
      </c>
      <c r="F32" s="117">
        <f>100/E34*E32</f>
        <v>28.947368421052634</v>
      </c>
      <c r="G32" s="174">
        <v>6</v>
      </c>
      <c r="H32" s="97">
        <f>100/G34*G32</f>
        <v>27.272727272727273</v>
      </c>
      <c r="I32" s="194">
        <v>8</v>
      </c>
      <c r="J32" s="268">
        <f>100/I34*I32</f>
        <v>40</v>
      </c>
      <c r="K32" s="174">
        <v>10</v>
      </c>
      <c r="L32" s="268">
        <f>100/K34*K32</f>
        <v>41.666666666666671</v>
      </c>
      <c r="M32" s="194">
        <v>16</v>
      </c>
      <c r="N32" s="268">
        <f>100/M34*M32</f>
        <v>72.727272727272734</v>
      </c>
      <c r="O32" s="174">
        <v>16</v>
      </c>
      <c r="P32" s="97">
        <f>100/O34*O32</f>
        <v>72.727272727272734</v>
      </c>
      <c r="Q32" s="71">
        <f t="shared" ref="Q32:Q33" si="10">SUM(C32,E32,G32,I32,K32,M32,O32)</f>
        <v>75</v>
      </c>
      <c r="R32" s="117">
        <f>100/Q34*Q32</f>
        <v>38.659793814432987</v>
      </c>
    </row>
    <row r="33" spans="1:18" s="186" customFormat="1" ht="18" customHeight="1" x14ac:dyDescent="0.2">
      <c r="A33" s="392"/>
      <c r="B33" s="179" t="s">
        <v>171</v>
      </c>
      <c r="C33" s="172">
        <f>SUM(C34-C32)</f>
        <v>38</v>
      </c>
      <c r="D33" s="74">
        <f>100/C34*C33</f>
        <v>82.608695652173907</v>
      </c>
      <c r="E33" s="173">
        <f>SUM(E34-E32)</f>
        <v>27</v>
      </c>
      <c r="F33" s="118">
        <f>100/E34*E33</f>
        <v>71.05263157894737</v>
      </c>
      <c r="G33" s="176">
        <f>SUM(G34-G32)</f>
        <v>16</v>
      </c>
      <c r="H33" s="91">
        <f>100/G34*G33</f>
        <v>72.727272727272734</v>
      </c>
      <c r="I33" s="195">
        <f>SUM(I34-I32)</f>
        <v>12</v>
      </c>
      <c r="J33" s="121">
        <f>100/I34*I33</f>
        <v>60</v>
      </c>
      <c r="K33" s="176">
        <f>SUM(K34-K32)</f>
        <v>14</v>
      </c>
      <c r="L33" s="121">
        <f>100/K34*K33</f>
        <v>58.333333333333336</v>
      </c>
      <c r="M33" s="176">
        <f>SUM(M34-M32)</f>
        <v>6</v>
      </c>
      <c r="N33" s="121">
        <f>100/M34*M33</f>
        <v>27.272727272727273</v>
      </c>
      <c r="O33" s="176">
        <v>6</v>
      </c>
      <c r="P33" s="91">
        <f>100/O34*O33</f>
        <v>27.272727272727273</v>
      </c>
      <c r="Q33" s="77">
        <f t="shared" si="10"/>
        <v>119</v>
      </c>
      <c r="R33" s="118">
        <f>100/Q34*Q33</f>
        <v>61.340206185567006</v>
      </c>
    </row>
    <row r="34" spans="1:18" s="186" customFormat="1" ht="18" customHeight="1" thickBot="1" x14ac:dyDescent="0.25">
      <c r="A34" s="393"/>
      <c r="B34" s="181" t="s">
        <v>1</v>
      </c>
      <c r="C34" s="82">
        <v>46</v>
      </c>
      <c r="D34" s="83">
        <f>100/C34*C34</f>
        <v>100</v>
      </c>
      <c r="E34" s="82">
        <v>38</v>
      </c>
      <c r="F34" s="83">
        <f>100/E34*E34</f>
        <v>100</v>
      </c>
      <c r="G34" s="93">
        <v>22</v>
      </c>
      <c r="H34" s="94">
        <f>100/G34*G34</f>
        <v>100.00000000000001</v>
      </c>
      <c r="I34" s="93">
        <v>20</v>
      </c>
      <c r="J34" s="267">
        <f>100/I34*I34</f>
        <v>100</v>
      </c>
      <c r="K34" s="93">
        <v>24</v>
      </c>
      <c r="L34" s="267">
        <f>100/K34*K34</f>
        <v>100</v>
      </c>
      <c r="M34" s="93">
        <v>22</v>
      </c>
      <c r="N34" s="267">
        <f>100/M34*M34</f>
        <v>100.00000000000001</v>
      </c>
      <c r="O34" s="93">
        <f>SUM(O32:O33)</f>
        <v>22</v>
      </c>
      <c r="P34" s="267">
        <f>100/O34*O34</f>
        <v>100.00000000000001</v>
      </c>
      <c r="Q34" s="82">
        <f t="shared" ref="Q34" si="11">SUM(C34,E34,G34,I34,K34,M34,O34)</f>
        <v>194</v>
      </c>
      <c r="R34" s="245">
        <f>100/Q34*Q34</f>
        <v>99.999999999999986</v>
      </c>
    </row>
    <row r="35" spans="1:18" s="186" customFormat="1" ht="18" customHeight="1" thickTop="1" thickBot="1" x14ac:dyDescent="0.25">
      <c r="A35" s="187"/>
      <c r="C35" s="165"/>
      <c r="D35" s="229"/>
      <c r="E35" s="165"/>
      <c r="F35" s="165"/>
      <c r="G35" s="165"/>
      <c r="H35" s="229"/>
      <c r="I35" s="165"/>
      <c r="J35" s="229"/>
      <c r="K35" s="188"/>
      <c r="L35" s="240"/>
      <c r="M35" s="188"/>
      <c r="N35" s="240"/>
      <c r="O35" s="188"/>
      <c r="P35" s="240"/>
      <c r="Q35" s="165"/>
      <c r="R35" s="229"/>
    </row>
    <row r="36" spans="1:18" s="186" customFormat="1" ht="18" customHeight="1" thickTop="1" x14ac:dyDescent="0.2">
      <c r="A36" s="391" t="s">
        <v>67</v>
      </c>
      <c r="B36" s="177" t="s">
        <v>50</v>
      </c>
      <c r="C36" s="171">
        <v>190</v>
      </c>
      <c r="D36" s="68">
        <f>100/C38*C36</f>
        <v>54.285714285714285</v>
      </c>
      <c r="E36" s="175">
        <v>183</v>
      </c>
      <c r="F36" s="117">
        <f>100/E38*E36</f>
        <v>47.409326424870464</v>
      </c>
      <c r="G36" s="174">
        <v>206</v>
      </c>
      <c r="H36" s="97">
        <f>100/G38*G36</f>
        <v>38.077634011090574</v>
      </c>
      <c r="I36" s="194">
        <v>144</v>
      </c>
      <c r="J36" s="268">
        <f>100/I38*I36</f>
        <v>24.406779661016948</v>
      </c>
      <c r="K36" s="174">
        <v>103</v>
      </c>
      <c r="L36" s="268">
        <f>100/K38*K36</f>
        <v>20.038910505836576</v>
      </c>
      <c r="M36" s="194">
        <v>138</v>
      </c>
      <c r="N36" s="268">
        <f>100/M38*M36</f>
        <v>31.870669745958427</v>
      </c>
      <c r="O36" s="174">
        <f>107+64</f>
        <v>171</v>
      </c>
      <c r="P36" s="97">
        <f>100/O38*O36</f>
        <v>28.595317725752508</v>
      </c>
      <c r="Q36" s="71">
        <f t="shared" ref="Q36:Q37" si="12">SUM(C36,E36,G36,I36,K36,M36,O36)</f>
        <v>1135</v>
      </c>
      <c r="R36" s="117">
        <f>100/Q38*Q36</f>
        <v>33.264947245017588</v>
      </c>
    </row>
    <row r="37" spans="1:18" s="186" customFormat="1" ht="18" customHeight="1" x14ac:dyDescent="0.2">
      <c r="A37" s="392"/>
      <c r="B37" s="179" t="s">
        <v>171</v>
      </c>
      <c r="C37" s="172">
        <f>SUM(C38-C36)</f>
        <v>160</v>
      </c>
      <c r="D37" s="74">
        <f>100/C38*C37</f>
        <v>45.714285714285708</v>
      </c>
      <c r="E37" s="173">
        <f>SUM(E38-E36)</f>
        <v>203</v>
      </c>
      <c r="F37" s="118">
        <f>100/E38*E37</f>
        <v>52.590673575129529</v>
      </c>
      <c r="G37" s="176">
        <f>SUM(G38-G36)</f>
        <v>335</v>
      </c>
      <c r="H37" s="91">
        <f>100/G38*G37</f>
        <v>61.922365988909426</v>
      </c>
      <c r="I37" s="195">
        <f>SUM(I38-I36)</f>
        <v>446</v>
      </c>
      <c r="J37" s="121">
        <f>100/I38*I37</f>
        <v>75.593220338983045</v>
      </c>
      <c r="K37" s="176">
        <f>SUM(K38-K36)</f>
        <v>411</v>
      </c>
      <c r="L37" s="121">
        <f>100/K38*K37</f>
        <v>79.961089494163431</v>
      </c>
      <c r="M37" s="176">
        <f>SUM(M38-M36)</f>
        <v>295</v>
      </c>
      <c r="N37" s="121">
        <f>100/M38*M37</f>
        <v>68.129330254041562</v>
      </c>
      <c r="O37" s="176">
        <f>266+161</f>
        <v>427</v>
      </c>
      <c r="P37" s="91">
        <f>100/O38*O37</f>
        <v>71.404682274247492</v>
      </c>
      <c r="Q37" s="77">
        <f t="shared" si="12"/>
        <v>2277</v>
      </c>
      <c r="R37" s="118">
        <f>100/Q38*Q37</f>
        <v>66.735052754982419</v>
      </c>
    </row>
    <row r="38" spans="1:18" s="186" customFormat="1" ht="18" customHeight="1" thickBot="1" x14ac:dyDescent="0.25">
      <c r="A38" s="393"/>
      <c r="B38" s="181" t="s">
        <v>1</v>
      </c>
      <c r="C38" s="82">
        <v>350</v>
      </c>
      <c r="D38" s="83">
        <f>100/C38*C38</f>
        <v>100</v>
      </c>
      <c r="E38" s="82">
        <v>386</v>
      </c>
      <c r="F38" s="83">
        <f>100/E38*E38</f>
        <v>99.999999999999986</v>
      </c>
      <c r="G38" s="82">
        <v>541</v>
      </c>
      <c r="H38" s="83">
        <f>100/G38*G38</f>
        <v>100</v>
      </c>
      <c r="I38" s="82">
        <v>590</v>
      </c>
      <c r="J38" s="243">
        <f>100/I38*I38</f>
        <v>100</v>
      </c>
      <c r="K38" s="93">
        <v>514</v>
      </c>
      <c r="L38" s="267">
        <f>100/K38*K38</f>
        <v>100</v>
      </c>
      <c r="M38" s="93">
        <v>433</v>
      </c>
      <c r="N38" s="267">
        <f>100/M38*M38</f>
        <v>100</v>
      </c>
      <c r="O38" s="93">
        <f>SUM(O36:O37)</f>
        <v>598</v>
      </c>
      <c r="P38" s="267">
        <f>100/O38*O38</f>
        <v>100</v>
      </c>
      <c r="Q38" s="82">
        <f t="shared" ref="Q38" si="13">SUM(C38,E38,G38,I38,K38,M38,O38)</f>
        <v>3412</v>
      </c>
      <c r="R38" s="245">
        <f>100/Q38*Q38</f>
        <v>100</v>
      </c>
    </row>
    <row r="39" spans="1:18" s="186" customFormat="1" ht="18" customHeight="1" thickTop="1" thickBot="1" x14ac:dyDescent="0.25">
      <c r="A39" s="187"/>
      <c r="C39" s="165"/>
      <c r="D39" s="232"/>
      <c r="E39" s="165"/>
      <c r="F39" s="232"/>
      <c r="G39" s="165"/>
      <c r="H39" s="232"/>
      <c r="I39" s="165"/>
      <c r="J39" s="232"/>
      <c r="K39" s="188"/>
      <c r="L39" s="271"/>
      <c r="M39" s="188"/>
      <c r="N39" s="271"/>
      <c r="O39" s="188"/>
      <c r="P39" s="271"/>
      <c r="Q39" s="165"/>
      <c r="R39" s="232"/>
    </row>
    <row r="40" spans="1:18" s="186" customFormat="1" ht="18" customHeight="1" thickTop="1" x14ac:dyDescent="0.2">
      <c r="A40" s="391" t="s">
        <v>162</v>
      </c>
      <c r="B40" s="177" t="s">
        <v>50</v>
      </c>
      <c r="C40" s="171">
        <v>0</v>
      </c>
      <c r="D40" s="119">
        <v>0</v>
      </c>
      <c r="E40" s="175">
        <v>0</v>
      </c>
      <c r="F40" s="70">
        <v>0</v>
      </c>
      <c r="G40" s="174">
        <v>0</v>
      </c>
      <c r="H40" s="101">
        <v>0</v>
      </c>
      <c r="I40" s="194">
        <v>0</v>
      </c>
      <c r="J40" s="237">
        <v>0</v>
      </c>
      <c r="K40" s="171">
        <v>34</v>
      </c>
      <c r="L40" s="237">
        <f>100/K42*K40</f>
        <v>59.649122807017541</v>
      </c>
      <c r="M40" s="175">
        <v>0</v>
      </c>
      <c r="N40" s="70">
        <v>0</v>
      </c>
      <c r="O40" s="171">
        <v>0</v>
      </c>
      <c r="P40" s="119">
        <v>0</v>
      </c>
      <c r="Q40" s="71">
        <f t="shared" ref="Q40:Q41" si="14">SUM(C40,E40,G40,I40,K40,M40,O40)</f>
        <v>34</v>
      </c>
      <c r="R40" s="70">
        <f>100/Q42*Q40</f>
        <v>59.649122807017541</v>
      </c>
    </row>
    <row r="41" spans="1:18" s="186" customFormat="1" ht="18" customHeight="1" x14ac:dyDescent="0.2">
      <c r="A41" s="392"/>
      <c r="B41" s="179" t="s">
        <v>171</v>
      </c>
      <c r="C41" s="172">
        <f>SUM(C42-C40)</f>
        <v>0</v>
      </c>
      <c r="D41" s="79">
        <v>0</v>
      </c>
      <c r="E41" s="173">
        <f>SUM(E42-E40)</f>
        <v>0</v>
      </c>
      <c r="F41" s="76">
        <v>0</v>
      </c>
      <c r="G41" s="176">
        <f>SUM(G42-G40)</f>
        <v>0</v>
      </c>
      <c r="H41" s="102">
        <v>0</v>
      </c>
      <c r="I41" s="195">
        <f>SUM(I42-I40)</f>
        <v>0</v>
      </c>
      <c r="J41" s="238">
        <v>0</v>
      </c>
      <c r="K41" s="172">
        <f>SUM(K42-K40)</f>
        <v>23</v>
      </c>
      <c r="L41" s="238">
        <f>100/K42*K41</f>
        <v>40.350877192982452</v>
      </c>
      <c r="M41" s="172">
        <f>SUM(M42-M40)</f>
        <v>0</v>
      </c>
      <c r="N41" s="238">
        <v>0</v>
      </c>
      <c r="O41" s="172">
        <v>0</v>
      </c>
      <c r="P41" s="79">
        <v>0</v>
      </c>
      <c r="Q41" s="77">
        <f t="shared" si="14"/>
        <v>23</v>
      </c>
      <c r="R41" s="76">
        <f>100/Q42*Q41</f>
        <v>40.350877192982452</v>
      </c>
    </row>
    <row r="42" spans="1:18" s="186" customFormat="1" ht="18" customHeight="1" thickBot="1" x14ac:dyDescent="0.25">
      <c r="A42" s="393"/>
      <c r="B42" s="181" t="s">
        <v>1</v>
      </c>
      <c r="C42" s="82">
        <v>0</v>
      </c>
      <c r="D42" s="84">
        <v>0</v>
      </c>
      <c r="E42" s="82">
        <v>0</v>
      </c>
      <c r="F42" s="84">
        <v>0</v>
      </c>
      <c r="G42" s="82">
        <v>0</v>
      </c>
      <c r="H42" s="84">
        <v>0</v>
      </c>
      <c r="I42" s="82">
        <v>0</v>
      </c>
      <c r="J42" s="234">
        <v>0</v>
      </c>
      <c r="K42" s="82">
        <v>57</v>
      </c>
      <c r="L42" s="234">
        <f>100/K42*K42</f>
        <v>100</v>
      </c>
      <c r="M42" s="82">
        <v>0</v>
      </c>
      <c r="N42" s="234">
        <v>0</v>
      </c>
      <c r="O42" s="82">
        <v>0</v>
      </c>
      <c r="P42" s="234">
        <v>0</v>
      </c>
      <c r="Q42" s="82">
        <f t="shared" ref="Q42" si="15">SUM(C42,E42,G42,I42,K42,M42,O42)</f>
        <v>57</v>
      </c>
      <c r="R42" s="85">
        <f>100/Q42*Q42</f>
        <v>100</v>
      </c>
    </row>
    <row r="43" spans="1:18" s="186" customFormat="1" ht="18" customHeight="1" thickTop="1" thickBot="1" x14ac:dyDescent="0.25">
      <c r="A43" s="187"/>
      <c r="C43" s="165"/>
      <c r="D43" s="232"/>
      <c r="E43" s="165"/>
      <c r="F43" s="232"/>
      <c r="G43" s="165"/>
      <c r="H43" s="232"/>
      <c r="I43" s="165"/>
      <c r="J43" s="232"/>
      <c r="K43" s="165"/>
      <c r="L43" s="232"/>
      <c r="M43" s="165"/>
      <c r="N43" s="232"/>
      <c r="O43" s="165"/>
      <c r="P43" s="232"/>
      <c r="Q43" s="165"/>
      <c r="R43" s="232"/>
    </row>
    <row r="44" spans="1:18" s="186" customFormat="1" ht="18" customHeight="1" thickTop="1" x14ac:dyDescent="0.2">
      <c r="A44" s="391" t="s">
        <v>159</v>
      </c>
      <c r="B44" s="177" t="s">
        <v>50</v>
      </c>
      <c r="C44" s="171">
        <v>0</v>
      </c>
      <c r="D44" s="119">
        <v>0</v>
      </c>
      <c r="E44" s="175">
        <v>0</v>
      </c>
      <c r="F44" s="70">
        <v>0</v>
      </c>
      <c r="G44" s="174">
        <v>0</v>
      </c>
      <c r="H44" s="101">
        <v>0</v>
      </c>
      <c r="I44" s="194">
        <v>3</v>
      </c>
      <c r="J44" s="237">
        <f>100/I46*I44</f>
        <v>50</v>
      </c>
      <c r="K44" s="171">
        <v>0</v>
      </c>
      <c r="L44" s="237">
        <v>0</v>
      </c>
      <c r="M44" s="175">
        <v>0</v>
      </c>
      <c r="N44" s="70">
        <v>0</v>
      </c>
      <c r="O44" s="171">
        <v>0</v>
      </c>
      <c r="P44" s="119">
        <v>0</v>
      </c>
      <c r="Q44" s="71">
        <f t="shared" ref="Q44:Q45" si="16">SUM(C44,E44,G44,I44,K44,M44,O44)</f>
        <v>3</v>
      </c>
      <c r="R44" s="70">
        <f>100/Q46*Q44</f>
        <v>50</v>
      </c>
    </row>
    <row r="45" spans="1:18" s="186" customFormat="1" ht="18" customHeight="1" x14ac:dyDescent="0.2">
      <c r="A45" s="392"/>
      <c r="B45" s="179" t="s">
        <v>169</v>
      </c>
      <c r="C45" s="172">
        <f>SUM(C46-C44)</f>
        <v>0</v>
      </c>
      <c r="D45" s="79">
        <v>0</v>
      </c>
      <c r="E45" s="173">
        <f>SUM(E46-E44)</f>
        <v>0</v>
      </c>
      <c r="F45" s="76">
        <v>0</v>
      </c>
      <c r="G45" s="176">
        <f>SUM(G46-G44)</f>
        <v>0</v>
      </c>
      <c r="H45" s="102">
        <v>0</v>
      </c>
      <c r="I45" s="195">
        <f>SUM(I46-I44)</f>
        <v>3</v>
      </c>
      <c r="J45" s="238">
        <f>100/I46*I45</f>
        <v>50</v>
      </c>
      <c r="K45" s="172">
        <f>SUM(K46-K44)</f>
        <v>0</v>
      </c>
      <c r="L45" s="238">
        <v>0</v>
      </c>
      <c r="M45" s="173">
        <v>0</v>
      </c>
      <c r="N45" s="76">
        <v>0</v>
      </c>
      <c r="O45" s="172">
        <v>0</v>
      </c>
      <c r="P45" s="79">
        <v>0</v>
      </c>
      <c r="Q45" s="77">
        <f t="shared" si="16"/>
        <v>3</v>
      </c>
      <c r="R45" s="76">
        <f>100/Q46*Q45</f>
        <v>50</v>
      </c>
    </row>
    <row r="46" spans="1:18" s="186" customFormat="1" ht="18" customHeight="1" thickBot="1" x14ac:dyDescent="0.25">
      <c r="A46" s="393"/>
      <c r="B46" s="181" t="s">
        <v>1</v>
      </c>
      <c r="C46" s="82">
        <v>0</v>
      </c>
      <c r="D46" s="84">
        <v>0</v>
      </c>
      <c r="E46" s="82">
        <v>0</v>
      </c>
      <c r="F46" s="84">
        <v>0</v>
      </c>
      <c r="G46" s="82">
        <v>0</v>
      </c>
      <c r="H46" s="84">
        <v>0</v>
      </c>
      <c r="I46" s="82">
        <v>6</v>
      </c>
      <c r="J46" s="234">
        <f>100/I46*I46</f>
        <v>100</v>
      </c>
      <c r="K46" s="82">
        <v>0</v>
      </c>
      <c r="L46" s="234">
        <v>0</v>
      </c>
      <c r="M46" s="82">
        <v>0</v>
      </c>
      <c r="N46" s="234">
        <v>0</v>
      </c>
      <c r="O46" s="82">
        <v>0</v>
      </c>
      <c r="P46" s="234">
        <v>0</v>
      </c>
      <c r="Q46" s="82">
        <f t="shared" ref="Q46" si="17">SUM(C46,E46,G46,I46,K46,M46,O46)</f>
        <v>6</v>
      </c>
      <c r="R46" s="85">
        <f>100/Q46*Q46</f>
        <v>100</v>
      </c>
    </row>
    <row r="47" spans="1:18" s="159" customFormat="1" ht="12" thickTop="1" x14ac:dyDescent="0.2">
      <c r="A47" s="162"/>
      <c r="C47" s="163"/>
      <c r="D47" s="241"/>
      <c r="E47" s="163"/>
      <c r="F47" s="163"/>
      <c r="G47" s="163"/>
      <c r="H47" s="241"/>
      <c r="I47" s="166"/>
      <c r="J47" s="241"/>
      <c r="K47" s="163"/>
      <c r="L47" s="241"/>
      <c r="M47" s="163"/>
      <c r="N47" s="241"/>
      <c r="O47" s="163"/>
      <c r="P47" s="241"/>
      <c r="Q47" s="163"/>
      <c r="R47" s="241"/>
    </row>
    <row r="48" spans="1:18" s="159" customFormat="1" ht="11.4" x14ac:dyDescent="0.2">
      <c r="A48" s="162"/>
      <c r="C48" s="163"/>
      <c r="D48" s="164"/>
      <c r="E48" s="163"/>
      <c r="F48" s="164"/>
      <c r="H48" s="162"/>
      <c r="J48" s="162"/>
      <c r="L48" s="162"/>
      <c r="N48" s="162"/>
      <c r="P48" s="162"/>
      <c r="R48" s="162"/>
    </row>
    <row r="49" spans="1:18" s="159" customFormat="1" ht="11.4" x14ac:dyDescent="0.2">
      <c r="A49" s="162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</row>
    <row r="50" spans="1:18" s="159" customFormat="1" ht="11.4" x14ac:dyDescent="0.2">
      <c r="A50" s="162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</row>
    <row r="51" spans="1:18" s="159" customFormat="1" ht="11.4" x14ac:dyDescent="0.2">
      <c r="A51" s="162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</row>
    <row r="52" spans="1:18" s="159" customFormat="1" ht="11.4" x14ac:dyDescent="0.2">
      <c r="A52" s="162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</row>
    <row r="53" spans="1:18" s="159" customFormat="1" ht="11.4" x14ac:dyDescent="0.2">
      <c r="A53" s="162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</row>
    <row r="54" spans="1:18" s="159" customFormat="1" ht="11.4" x14ac:dyDescent="0.2">
      <c r="A54" s="162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</row>
    <row r="55" spans="1:18" x14ac:dyDescent="0.25">
      <c r="C55" s="158"/>
      <c r="Q55" s="5"/>
    </row>
    <row r="56" spans="1:18" x14ac:dyDescent="0.25">
      <c r="Q56" s="5"/>
    </row>
    <row r="57" spans="1:18" x14ac:dyDescent="0.25">
      <c r="Q57" s="5"/>
    </row>
    <row r="58" spans="1:18" x14ac:dyDescent="0.25">
      <c r="Q58" s="5"/>
    </row>
  </sheetData>
  <mergeCells count="27">
    <mergeCell ref="Q6:R6"/>
    <mergeCell ref="A8:A10"/>
    <mergeCell ref="A12:A14"/>
    <mergeCell ref="A16:A18"/>
    <mergeCell ref="A20:A22"/>
    <mergeCell ref="A5:A7"/>
    <mergeCell ref="M5:N5"/>
    <mergeCell ref="O5:P5"/>
    <mergeCell ref="Q5:R5"/>
    <mergeCell ref="C6:D6"/>
    <mergeCell ref="E6:F6"/>
    <mergeCell ref="G6:H6"/>
    <mergeCell ref="C5:D5"/>
    <mergeCell ref="E5:F5"/>
    <mergeCell ref="G5:H5"/>
    <mergeCell ref="I5:J5"/>
    <mergeCell ref="K5:L5"/>
    <mergeCell ref="A44:A46"/>
    <mergeCell ref="I6:J6"/>
    <mergeCell ref="K6:L6"/>
    <mergeCell ref="M6:N6"/>
    <mergeCell ref="A40:A42"/>
    <mergeCell ref="O6:P6"/>
    <mergeCell ref="A28:A30"/>
    <mergeCell ref="A32:A34"/>
    <mergeCell ref="A36:A38"/>
    <mergeCell ref="A24:A26"/>
  </mergeCells>
  <pageMargins left="0.70866141732283472" right="0.70866141732283472" top="0.74803149606299213" bottom="0.74803149606299213" header="0.31496062992125984" footer="0.31496062992125984"/>
  <pageSetup paperSize="8" scale="70" orientation="portrait" horizontalDpi="300" verticalDpi="300" r:id="rId1"/>
  <headerFooter differentOddEven="1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36</vt:i4>
      </vt:variant>
    </vt:vector>
  </HeadingPairs>
  <TitlesOfParts>
    <vt:vector size="73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Table 35</vt:lpstr>
      <vt:lpstr>Table 36</vt:lpstr>
      <vt:lpstr>Contents!Print_Area</vt:lpstr>
      <vt:lpstr>'Table 1'!Print_Area</vt:lpstr>
      <vt:lpstr>'Table 10'!Print_Area</vt:lpstr>
      <vt:lpstr>'Table 11'!Print_Area</vt:lpstr>
      <vt:lpstr>'Table 13'!Print_Area</vt:lpstr>
      <vt:lpstr>'Table 14'!Print_Area</vt:lpstr>
      <vt:lpstr>'Table 15'!Print_Area</vt:lpstr>
      <vt:lpstr>'Table 16'!Print_Area</vt:lpstr>
      <vt:lpstr>'Table 17'!Print_Area</vt:lpstr>
      <vt:lpstr>'Table 18'!Print_Area</vt:lpstr>
      <vt:lpstr>'Table 19'!Print_Area</vt:lpstr>
      <vt:lpstr>'Table 2'!Print_Area</vt:lpstr>
      <vt:lpstr>'Table 20'!Print_Area</vt:lpstr>
      <vt:lpstr>'Table 21'!Print_Area</vt:lpstr>
      <vt:lpstr>'Table 22'!Print_Area</vt:lpstr>
      <vt:lpstr>'Table 23'!Print_Area</vt:lpstr>
      <vt:lpstr>'Table 24'!Print_Area</vt:lpstr>
      <vt:lpstr>'Table 25'!Print_Area</vt:lpstr>
      <vt:lpstr>'Table 26'!Print_Area</vt:lpstr>
      <vt:lpstr>'Table 27'!Print_Area</vt:lpstr>
      <vt:lpstr>'Table 28'!Print_Area</vt:lpstr>
      <vt:lpstr>'Table 29'!Print_Area</vt:lpstr>
      <vt:lpstr>'Table 3'!Print_Area</vt:lpstr>
      <vt:lpstr>'Table 30'!Print_Area</vt:lpstr>
      <vt:lpstr>'Table 31'!Print_Area</vt:lpstr>
      <vt:lpstr>'Table 32'!Print_Area</vt:lpstr>
      <vt:lpstr>'Table 33'!Print_Area</vt:lpstr>
      <vt:lpstr>'Table 34'!Print_Area</vt:lpstr>
      <vt:lpstr>'Table 35'!Print_Area</vt:lpstr>
      <vt:lpstr>'Table 36'!Print_Area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Company>Ecorys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Murray</dc:creator>
  <cp:lastModifiedBy>Idoia Guma Lopez de Brinas</cp:lastModifiedBy>
  <cp:lastPrinted>2019-01-14T16:44:50Z</cp:lastPrinted>
  <dcterms:created xsi:type="dcterms:W3CDTF">2016-06-10T14:30:39Z</dcterms:created>
  <dcterms:modified xsi:type="dcterms:W3CDTF">2022-11-14T16:14:12Z</dcterms:modified>
</cp:coreProperties>
</file>